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90" activeTab="3"/>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<sst xmlns="http://schemas.openxmlformats.org/spreadsheetml/2006/main" count="786" uniqueCount="590">
  <si>
    <t xml:space="preserve">Project Summary: </t>
  </si>
  <si>
    <t>Countries</t>
  </si>
  <si>
    <t xml:space="preserve">Project Type:  </t>
  </si>
  <si>
    <t xml:space="preserve">GEF Focal Area: </t>
  </si>
  <si>
    <t>GEF 4 Focal Areas</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</si>
  <si>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</si>
  <si>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</si>
  <si>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</si>
  <si>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</si>
  <si>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</si>
  <si>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</si>
  <si>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</si>
  <si>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</si>
  <si>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</si>
  <si>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</si>
  <si>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</si>
  <si>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</si>
  <si>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</si>
  <si>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</si>
  <si>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</si>
  <si>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</si>
  <si>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</si>
  <si>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</si>
  <si>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</si>
  <si>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</si>
  <si>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</si>
  <si>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</si>
  <si>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</si>
  <si>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</si>
  <si>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</si>
  <si>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</si>
  <si>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</si>
  <si>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</si>
  <si>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</si>
  <si>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</si>
  <si>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</si>
  <si>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</si>
  <si>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</si>
  <si>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</si>
  <si>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</si>
  <si>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</si>
  <si>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</si>
  <si>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</si>
  <si>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</si>
  <si>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</si>
  <si>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</si>
  <si>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</si>
  <si>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</si>
  <si>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</si>
  <si>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</si>
  <si>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</si>
  <si>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</si>
  <si>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</si>
  <si>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</si>
  <si>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</si>
  <si>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</si>
  <si>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</si>
  <si>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</si>
  <si>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</si>
  <si>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</si>
  <si>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</si>
  <si>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</si>
  <si>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</si>
  <si>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</si>
  <si>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</si>
  <si>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</si>
  <si>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</si>
  <si>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</si>
  <si>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</si>
  <si>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</si>
  <si>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</si>
  <si>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</si>
  <si>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</si>
  <si>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</si>
  <si>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</si>
  <si>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</si>
  <si>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</si>
  <si>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</si>
  <si>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</si>
  <si>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</si>
  <si>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</si>
  <si>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</si>
  <si>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</si>
  <si>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</si>
  <si>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</si>
  <si>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</si>
  <si>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</si>
  <si>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</si>
  <si>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</si>
  <si>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</si>
  <si>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</si>
  <si>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</si>
  <si>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</si>
  <si>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</si>
  <si>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</si>
  <si>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</si>
  <si>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</si>
  <si>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</si>
  <si>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</si>
  <si>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</si>
  <si>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</si>
  <si>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</si>
  <si>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</si>
  <si>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</si>
  <si>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</si>
  <si>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</si>
  <si>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</si>
  <si>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</si>
  <si>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</si>
  <si>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</si>
  <si>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</si>
  <si>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</si>
  <si>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</si>
  <si>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</si>
  <si>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</si>
  <si>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</si>
  <si>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</si>
  <si>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</si>
  <si>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</si>
  <si>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</si>
  <si>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</si>
  <si>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</si>
  <si>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</si>
  <si>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</si>
  <si>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</si>
  <si>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</si>
  <si>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</si>
  <si>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</si>
  <si>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</si>
  <si>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</si>
  <si>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</si>
  <si>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</si>
  <si>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</si>
  <si>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</si>
  <si>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</si>
  <si>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</si>
  <si>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</si>
  <si>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</si>
  <si>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</si>
  <si>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</si>
  <si>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</si>
  <si>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</si>
  <si>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</si>
  <si>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</si>
  <si>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</si>
  <si>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</si>
  <si>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</si>
  <si>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</si>
  <si>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</si>
  <si>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</si>
  <si>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</si>
  <si>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</si>
  <si>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</si>
  <si>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</si>
  <si>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</si>
  <si>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</si>
  <si>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</si>
  <si>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</si>
  <si>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</si>
  <si>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</si>
  <si>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</si>
  <si>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</si>
  <si>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</si>
  <si>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</si>
  <si>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</si>
  <si>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</si>
  <si>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</si>
  <si>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</si>
  <si>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</si>
  <si>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</si>
  <si>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</si>
  <si>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</si>
  <si>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</si>
  <si>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</si>
  <si>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</si>
  <si>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</si>
  <si>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</si>
  <si>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</si>
  <si>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</si>
  <si>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</si>
  <si>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</si>
  <si>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</si>
  <si>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</si>
  <si>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</si>
  <si>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</si>
  <si>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</si>
  <si>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</si>
  <si>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</si>
  <si>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</si>
  <si>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</si>
  <si>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</si>
  <si>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</si>
  <si>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</si>
  <si>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</si>
  <si>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</si>
  <si>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</si>
  <si>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</si>
  <si>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</si>
  <si>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</si>
  <si>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</si>
  <si>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</si>
  <si>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</si>
  <si>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</si>
  <si>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</si>
  <si>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</si>
  <si>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</si>
  <si>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</si>
  <si>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</si>
  <si>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</si>
  <si>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</si>
  <si>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</si>
  <si>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</si>
  <si>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</si>
  <si>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</si>
  <si>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</si>
  <si>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</si>
  <si>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</si>
  <si>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</si>
  <si>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</si>
  <si>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</si>
  <si>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</si>
  <si>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</si>
  <si>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</si>
  <si>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</si>
  <si>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</si>
  <si>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</si>
  <si>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</si>
  <si>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</si>
  <si>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</si>
  <si>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</si>
  <si>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</si>
  <si>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</si>
  <si>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</si>
  <si>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</si>
  <si>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LIST OF CONTRACTS</t>
  </si>
  <si>
    <t>List all contracts related to the project/program with signature dates</t>
  </si>
  <si>
    <t>Agency / Contracted party</t>
  </si>
  <si>
    <t>Contract Type</t>
  </si>
  <si>
    <t>Submitted Bids</t>
  </si>
  <si>
    <t xml:space="preserve">DISBURSEMENT OF AF GRANT FUNDS </t>
  </si>
  <si>
    <t>Add any comments on AF Grant Funds. (word limit=200)</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</si>
  <si>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</si>
  <si>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</si>
  <si>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</si>
  <si>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</si>
  <si>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</si>
  <si>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</si>
  <si>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</si>
  <si>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</si>
  <si>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</si>
  <si>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</si>
  <si>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</si>
  <si>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</si>
  <si>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</si>
  <si>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</si>
  <si>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</si>
  <si>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</si>
  <si>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</si>
  <si>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</si>
  <si>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</si>
  <si>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</si>
  <si>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</si>
  <si>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</si>
  <si>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</si>
  <si>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</si>
  <si>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</si>
  <si>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</si>
  <si>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</si>
  <si>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</si>
  <si>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</si>
  <si>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</si>
  <si>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</si>
  <si>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</si>
  <si>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</si>
  <si>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</si>
  <si>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</si>
  <si>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</si>
  <si>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</si>
  <si>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</si>
  <si>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</si>
  <si>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</si>
  <si>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</si>
  <si>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</si>
  <si>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</si>
  <si>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</si>
  <si>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</si>
  <si>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</si>
  <si>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</si>
  <si>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</si>
  <si>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</si>
  <si>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</si>
  <si>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</si>
  <si>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</si>
  <si>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</si>
  <si>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</si>
  <si>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</si>
  <si>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</si>
  <si>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</si>
  <si>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</si>
  <si>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</si>
  <si>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</si>
  <si>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</si>
  <si>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</si>
  <si>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</si>
  <si>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</si>
  <si>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</si>
  <si>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</si>
  <si>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</si>
  <si>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</si>
  <si>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</si>
  <si>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UCAR - Unit for Rural Change</t>
  </si>
  <si>
    <t>Provinces of Chaco, Santiago del Estero, Santa Fe and Corrientes.</t>
  </si>
  <si>
    <t>-</t>
  </si>
  <si>
    <t>Mario Nanclares</t>
  </si>
  <si>
    <t>mnanclares@prosap.gov.ar</t>
  </si>
  <si>
    <t>Silvia Mucci</t>
  </si>
  <si>
    <t>smucci@ambiente.gov.ar</t>
  </si>
  <si>
    <t>INTA - Diego Ramilo</t>
  </si>
  <si>
    <t>ramilo.diegonicolas@inta.gob.ar</t>
  </si>
  <si>
    <t>ORA - Sandra Occhiuzzi</t>
  </si>
  <si>
    <t>socchi@minagri.gob.ar</t>
  </si>
  <si>
    <t>DCC - Nazareno Castillo</t>
  </si>
  <si>
    <t>ncastillo@ambiente.gov.ar</t>
  </si>
  <si>
    <r>
      <t>Estimated cumulative total disbursement as of</t>
    </r>
    <r>
      <rPr>
        <b/>
        <sz val="11"/>
        <color indexed="10"/>
        <rFont val="Times New Roman"/>
        <family val="1"/>
      </rPr>
      <t xml:space="preserve"> </t>
    </r>
    <r>
      <rPr>
        <b/>
        <u val="single"/>
        <sz val="11"/>
        <rFont val="Times New Roman"/>
        <family val="1"/>
      </rPr>
      <t>October 2014</t>
    </r>
  </si>
  <si>
    <t>1.1 Implementation of improvements in the efficient use, catchment, harvesting, and storage of water in the areas of intervention.</t>
  </si>
  <si>
    <t>2. Strengthening of information, monitoring and climate information management systems.</t>
  </si>
  <si>
    <t>4. Project Cycle Management (Implementing Entity)</t>
  </si>
  <si>
    <t>Not applicable</t>
  </si>
  <si>
    <t>Hernán Marrone</t>
  </si>
  <si>
    <t>May - July 2014</t>
  </si>
  <si>
    <t>Martín Padín</t>
  </si>
  <si>
    <t>Feb - Dec 2014</t>
  </si>
  <si>
    <t>Ariel Serritela</t>
  </si>
  <si>
    <t>Natalí Flamenco</t>
  </si>
  <si>
    <t>July - Dec 2014</t>
  </si>
  <si>
    <t>RUNCO SA</t>
  </si>
  <si>
    <t>GEOBAUEN SRL</t>
  </si>
  <si>
    <t>ITS SA</t>
  </si>
  <si>
    <t xml:space="preserve">VIALCAM SA </t>
  </si>
  <si>
    <t>FERNANDEZ RAMON ALBERTO</t>
  </si>
  <si>
    <t>FIMET SRL</t>
  </si>
  <si>
    <t>TECMES</t>
  </si>
  <si>
    <t>ELIAS YAPUR SA</t>
  </si>
  <si>
    <t>ELECTRONICA ARLIA SRL</t>
  </si>
  <si>
    <t>LUIS PIASENTINI SA</t>
  </si>
  <si>
    <t>LOMONACO HNOS SH de Antonio PEDRO</t>
  </si>
  <si>
    <t>Contract for Services</t>
  </si>
  <si>
    <t>USD 37.000</t>
  </si>
  <si>
    <t xml:space="preserve">RUNCO SA </t>
  </si>
  <si>
    <t>BERTSCHI INSTRUMENTOS</t>
  </si>
  <si>
    <t>MERTIND ARGENTINA SA</t>
  </si>
  <si>
    <t>VIALCAM SA</t>
  </si>
  <si>
    <t>MAQUINARIA IBARROLA</t>
  </si>
  <si>
    <t xml:space="preserve">METALURGICA GENOVESE SA </t>
  </si>
  <si>
    <t xml:space="preserve">IRALOF INDUSTRIA METALURGICA de FERNANDEZ RAMON ALBERTO </t>
  </si>
  <si>
    <t>PLASTICO UNIVERSAL de STANTERO  BLANCA ROSA</t>
  </si>
  <si>
    <t>BRICHER</t>
  </si>
  <si>
    <t>USD 16.500</t>
  </si>
  <si>
    <t>ARGENPLAS</t>
  </si>
  <si>
    <t>TECMES SRL</t>
  </si>
  <si>
    <t>FERRETERIA SARMIENTO</t>
  </si>
  <si>
    <t>Remarks</t>
  </si>
  <si>
    <t>Purchase of rotary and manual drills (Competitive Bidding)</t>
  </si>
  <si>
    <t>Purchase of materials to build an underground cistern tank (Minor Purchase)</t>
  </si>
  <si>
    <t>Exclusivity contract</t>
  </si>
  <si>
    <t>Complies with technical requirements</t>
  </si>
  <si>
    <t>Exclusivity Contract</t>
  </si>
  <si>
    <t xml:space="preserve">Due to a vacant Competitive Bidding, the transaction was made through Direct Contract. The bid submitted by BRICHER does not comply with the technical requirements. </t>
  </si>
  <si>
    <t>Tecmes bid for the wind speed sensors.</t>
  </si>
  <si>
    <t>There is a risk that the decisions made and actions taken during the project may not be ratified by future administrations.</t>
  </si>
  <si>
    <t>LOW</t>
  </si>
  <si>
    <t>Staff turnover in the Project Implementing Unit. Local project counterparts could experience staff turnover that could delay project implementation.</t>
  </si>
  <si>
    <t>Natural hazards (flood, drought, storm surges, storms) hamper some efforts.</t>
  </si>
  <si>
    <t>Activities implemented are not found to be cost-effective.</t>
  </si>
  <si>
    <t>Climate variability. Changing climatic conditions could affect the success of particular adaptation measures to be piloted during the life of the project.</t>
  </si>
  <si>
    <t>MEDIUM-HIGH</t>
  </si>
  <si>
    <t>Delays in executing funding at the regional level.</t>
  </si>
  <si>
    <t>MEDIUM</t>
  </si>
  <si>
    <t>The project provides for the use of modern techniques for remote monitoring supplemented via a network of field stations and modelling tools to be used to reduce the risk.</t>
  </si>
  <si>
    <t>INTA's local technical teams have little experience in extra-institutional funding management.</t>
  </si>
  <si>
    <t>Administrative procedures delay the execution of activities.</t>
  </si>
  <si>
    <t>HS</t>
  </si>
  <si>
    <t>Progress is estimated towards project completion.</t>
  </si>
  <si>
    <t xml:space="preserve">Improvement and enhancement of the capacity of monitoring and evaluating climate change and its variability.
</t>
  </si>
  <si>
    <t xml:space="preserve">Mario Nanclares  </t>
  </si>
  <si>
    <t xml:space="preserve">mnanclares@prosap.gov.ar </t>
  </si>
  <si>
    <t xml:space="preserve">Mariano Poledo </t>
  </si>
  <si>
    <t xml:space="preserve">mpoledo@prosap.gov.ar </t>
  </si>
  <si>
    <t>(</t>
  </si>
  <si>
    <t>Objective</t>
  </si>
  <si>
    <t>Outcome</t>
  </si>
  <si>
    <t>Activity</t>
  </si>
  <si>
    <t>No climate change
adaptation measures have been implemented up to date.</t>
  </si>
  <si>
    <t>No installed capacity or infrastructure.</t>
  </si>
  <si>
    <t>To be determined during project implementation.</t>
  </si>
  <si>
    <t>Number of multipurpose water supply systems built.</t>
  </si>
  <si>
    <t>% of targeted population covered by adequate risk-transfer mechanisms (disaggregated by gender).</t>
  </si>
  <si>
    <t>Development of feasibility study.</t>
  </si>
  <si>
    <t>No insurance coverage.</t>
  </si>
  <si>
    <t>0 evaluation conducted.</t>
  </si>
  <si>
    <t>% of beneficiaries that have
enhanced their access to markets.</t>
  </si>
  <si>
    <t>15 families with fruit and vegetable gardens with irrigation, and raising small animals.</t>
  </si>
  <si>
    <t>Number of families assisted in the management and use of forage resources (disaggregated by gender).</t>
  </si>
  <si>
    <t>Number of families assisted in the implementation of soil management techniques (disaggregated by gender).</t>
  </si>
  <si>
    <t>0 families assisted.</t>
  </si>
  <si>
    <t>Number of families assisted by means of crop protection structures (disaggregated by gender).</t>
  </si>
  <si>
    <t>20 families assisted.</t>
  </si>
  <si>
    <t>Number of families assisted by technology and improvement of facilities (disaggregated by gender).</t>
  </si>
  <si>
    <t>Number of automatic meteorological stations fully operative.</t>
  </si>
  <si>
    <t>8 monitoring stations linked to SMN and INTA monitoring networks, 35 automatic stations and 22 pluviometers in the project area.</t>
  </si>
  <si>
    <t>Number of simple automatic stations fully converted into complete measuring stations.</t>
  </si>
  <si>
    <t>0 complete stations
converted.</t>
  </si>
  <si>
    <t>0% networks integrated.</t>
  </si>
  <si>
    <t>% of Information Systems of local nodes fully operational.</t>
  </si>
  <si>
    <t>% of online availability of the
integrated information system.</t>
  </si>
  <si>
    <t>0% of online availability of
the integrated information system.</t>
  </si>
  <si>
    <t>Number of tests performed.</t>
  </si>
  <si>
    <t>35% of project area with risk maps developed.</t>
  </si>
  <si>
    <t>% of implementation of the soil moisture monitoring system.</t>
  </si>
  <si>
    <t>Development of an early warning system.</t>
  </si>
  <si>
    <t>% of development of the web platform.</t>
  </si>
  <si>
    <t>0% platform developed.</t>
  </si>
  <si>
    <t>% of staff and producers trained to implement measures to respond to, and mitigate impacts of, climate-related events (disaggregated by gender).</t>
  </si>
  <si>
    <t>Number of publications and meetings conducted for dissemination.</t>
  </si>
  <si>
    <t>3 publications during project preparation.</t>
  </si>
  <si>
    <t>% Progress on the Ultimate Goal</t>
  </si>
  <si>
    <t>http://www.ucar.gob.ar/index.php/institucional/fondo-de-adaptacion-para-el-cambio-climatico</t>
  </si>
  <si>
    <t>Financial information:  Cumulative from project start to September 30, 2014.</t>
  </si>
  <si>
    <t>1. Improvement of the adaptive capacity to climate change and its variability of small-scale agriculture producers of North-eastern Argentina.</t>
  </si>
  <si>
    <t>Estimated Completion Date</t>
  </si>
  <si>
    <t>3. Generation of local and regional capabilities on the impact of climate change and its variability, and implementation of adaptation measures.</t>
  </si>
  <si>
    <t>BIDDING PROCESSES</t>
  </si>
  <si>
    <t>Purchase of digital resistivity meters (Direct Contract)</t>
  </si>
  <si>
    <t>Purchase of hydraulic backhoes (Competitive Bidding - Direct Contract)</t>
  </si>
  <si>
    <t>Purchase of a water storage tower tank (Competitive Bidding - Direct Contract)</t>
  </si>
  <si>
    <t xml:space="preserve"> Purchase of services for electronic module manufacturing (Direct Contract)</t>
  </si>
  <si>
    <t xml:space="preserve"> Purchase of a full mechanical station (Direct Contract)</t>
  </si>
  <si>
    <t xml:space="preserve">Purchase of a millimetric-accuracy geodesic GPS (Direct Contract) </t>
  </si>
  <si>
    <t>Purchase of a meteorological multi-sensor, a wind speed sensor and a solar radiation sensor (Private Bidding)</t>
  </si>
  <si>
    <t>Lowest bid complying with technical requirements</t>
  </si>
  <si>
    <t>Lowest bids complying with technical requirements</t>
  </si>
  <si>
    <t>The bids and PO were submitted in Argentine pesos as per the closing selling exchange rate of Banco de la Nación Argentina (BNA) on the bid closing and PO issue date.</t>
  </si>
  <si>
    <t>Due to a vacant Competitive Bidding, the transaction was made through Direct Contract. The bid submitted by BRICHER does not comply with the technical requirements. The bids and PO were submitted in Argentine pesos as per the closing selling exchange rate of Banco de la Nación Argentina (BNA) on the bid closing and PO issue date.</t>
  </si>
  <si>
    <t>Lomaco Hnos. was awarded the purchase of rods, diestocks, two-layer tanks, couplings and glue. The bids and PO were submitted in Argentine pesos as per the closing selling exchange rate of Banco de la Nación Argentina (BNA) on the bid closing and PO issue date.</t>
  </si>
  <si>
    <t>Project management (NIE) is closely monitoring the physical execution of the project and resource allocation. 
On the one hand, administrative procedures are being constantly optimized and a project Procedure Manual is concurrently being drafted, aimed at increasing resource control.
On the other hand, all activities are carried out following the plan set forth in the project by INTA's technical experts responsible for each Province. Also, regular meetings are held with the parties responsible for the execution of each component, Central INTA and the UCAR.</t>
  </si>
  <si>
    <t xml:space="preserve">No project component is conceived outside the relevant public organizational structures and activities are secured by institutional agreements. Thus, the continuity of the implementation  is guaranteed despite potential changes. Nonetheless, there has been no staff turnover so far.
</t>
  </si>
  <si>
    <t>Lack of sufficient information to characterize the scope of the changes brought about by the overheating of the troposphere.</t>
  </si>
  <si>
    <t>Progress was made in drilling wells and retrofitting roofs, one of the activities reaching almost 50% of the ultimate goal. INTA's technical experts quickly coordinated the procurement of materials, the field work and the training of producers. Also, the hydrogeological studies scheduled with the INTI were successfully conducted. At the pace of activities, the expected coverage is likely to be exceeded as more beneficiaries not initially included in the project are being included thanks to INTA's capabilities.</t>
  </si>
  <si>
    <t>Highly Unsatisfactory (HU)</t>
  </si>
  <si>
    <t>Increase in agricultural production of small-scale agriculture producers and reduction of economic and social vulnerability in the face of climate change and its variability.</t>
  </si>
  <si>
    <t>Municipal and provincial
government units, educational settings, and producers with capabilities to generate appropriate adaptive interventions.</t>
  </si>
  <si>
    <t>MS</t>
  </si>
  <si>
    <t xml:space="preserve">Implementing Agency**  </t>
  </si>
  <si>
    <t>(**) The executing entities were not required to fill in this section as they are responsible for some subcomponents of the project but lack the overall view of it.</t>
  </si>
  <si>
    <t>% of producers with enhanced capacities to respond to and act upon climate variability.</t>
  </si>
  <si>
    <t>1,000 families will benefit from the water supply works.</t>
  </si>
  <si>
    <t>Up to date, there are no wells for the targeted families in the area.</t>
  </si>
  <si>
    <t>Up to date, there are no reservoirs or roofs retrofitted for rainwater catchment in the area of intervention.</t>
  </si>
  <si>
    <t>Number of community reservoirs built for small and large livestock.</t>
  </si>
  <si>
    <t>There have been no initiatives to build multipurpose water supply systems.</t>
  </si>
  <si>
    <t>1,000 families will benefit from technical assistance.</t>
  </si>
  <si>
    <t>Number of indigenous families receiving technical assistance (disaggregated by gender).</t>
  </si>
  <si>
    <t>29 families assisted in the management and use of forage resources.</t>
  </si>
  <si>
    <t>0% of Information Systems of local nodes operational.</t>
  </si>
  <si>
    <t>The Early Warning System only partially covers the
Provinces of Chaco and Santa Fe.</t>
  </si>
  <si>
    <t>0% compilation and assessment performed on
existing databases and maps.</t>
  </si>
  <si>
    <t>% of project area with risk maps.</t>
  </si>
  <si>
    <t>No available regional climate change scenarios or knowledge of the impact on crop production.</t>
  </si>
  <si>
    <t>No hydrological monitoring system or vulnerability assessment at an appropriate scale or in place.</t>
  </si>
  <si>
    <t>No training or capacity building activities done for the targeted population up to date (4,000 beneficiaries).</t>
  </si>
  <si>
    <t>National Implementing Entity</t>
  </si>
  <si>
    <t>Start of Project/Program:</t>
  </si>
  <si>
    <t>List output and corresponding amount spent for the current reporting period</t>
  </si>
  <si>
    <t>1.3 Optimization practices of agricultural, farming, and forestry production management in each one of the areas of intervention.</t>
  </si>
  <si>
    <t>2.2 Development of an Early Warning and Decision-making system to assess and manage climate risks, including extreme events.</t>
  </si>
  <si>
    <t>Purchases over USD 2,500</t>
  </si>
  <si>
    <t>Purchase of materiales for drilling wells (Direct Contract)</t>
  </si>
  <si>
    <t>Piasentini was awarded the purchase of bronze wires, pipes and cylinders. The bids and PO were submitted in Argentine pesos as per the closing selling exchange rate of Banco de la Nación Argentina (BNA) on the bid closing and PO issue date.</t>
  </si>
  <si>
    <t>Signature Date</t>
  </si>
  <si>
    <t>List all bids for each contract signed with date of open call and winning bid</t>
  </si>
  <si>
    <t>The Argentine Government is not able to leverage sufficient  financial  resources  for the sustainability of project actions.</t>
  </si>
  <si>
    <t>The UCAR has drafted the document called "Technical Specifications for Procurement" in order to facilitate the submittal of procurement requests by INTA's local technical teams.</t>
  </si>
  <si>
    <t>INTA's coordination team, together with UCAR's Procurement Area, is adapting procurement requests so as to provide for the performance of regional bidding processes (for the entire project area) to purchase equipment and materials for activities similar to the ones being planned in different areas of the 4 provinces involved in the project.</t>
  </si>
  <si>
    <t>Lack of transparency or political interference in the allocation of resources.</t>
  </si>
  <si>
    <t>The building of institutional capacities and the generation of monitoring information on climate variability in the region is one of the activities contemplated by the project; part of it is already under way by the INTA, which has by now fine-tuned the new agro-meteorological station NIMBUS II, and has been sharing with the provinces to enable data integration; part of the scheduled activities are not being executed yet due to the delay in signing the agreement with the ORA.</t>
  </si>
  <si>
    <t>As explained in more detail in the "Lessons Learned" section, there have been delays in execution at a regional level due to delays in the signing of agreements and the need to adjust administrative procedures. Both at the UCAR and the executing entities, mechanisms have been conceived to expedite these processes and make them more flexible.</t>
  </si>
  <si>
    <t>As a strategy for project sustainability, alliances and institutional agreements are being reached so that the different institutions commit to the project activities. Project continuity is guaranteed by the possibility of interacting with other government programs that are constantly working on similar issues. The NIE has placed special emphasis in generating synergies and interacting with these entities. Thus, through the articulation with the "Training Actions for Work" program of the Argentine Ministry of Labor and Social Security, financial resources have been mobilized to train small-scale agriculture producers participating in the project as "builders of community systems to access water in small-scale agriculture " in the project areas.
The INTA and the Argentine Ministry of Agriculture, Livestock and Fisheries have multiple programs envisaged for Small-scale Agriculture that are  supplementary to the project activities and are creating synergy among the public policies for this sector. Thus, many activities are funded through the Regional Projects with a Territorial Focus (PRETs), the Federal Program of Assistance for Sustainable Rural Development (ProFeDer) and, as the latter's programmatic tool, Rural Change II (INTA/MAGyP) since its re-launching.</t>
  </si>
  <si>
    <t>Although no significant progress has been registered in the subcomponent indicators, the planned actions are scheduled for execution in the coming months.</t>
  </si>
  <si>
    <t>The integration and expansion of agro-hydro-meteorological networks within the region subcomponent has significantly progressed thanks to the project. The INTA has designed a new model of an automatic agro-meteorological station called INTA NIMBUS II designed to strengthen the Institutional Network and fulfill the need to capture information in the area of intervention. These automatic stations are in the process of being procured and installed.</t>
  </si>
  <si>
    <t xml:space="preserve">Systematized basic information freely
available for effective decision-making regarding adaptation of producers to adverse conditions, and for local and regional planning.
</t>
  </si>
  <si>
    <t>Training relating to the activities executed in component 1 (drilling of wells) has been given showing significant progress vis-à-vis the trained technical experts goal set. Moreover, meetings have been held to move forward in the integration of agro-meteorological networks in the Province of Corrientes. Project dissemination activities have also made significant improvement.</t>
  </si>
  <si>
    <t>Number of wells drilled and targeted families to access underground water.</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</si>
  <si>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</si>
  <si>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Please Provide the Name and Contact information of person(s) responsible for completing the Rating section(*)</t>
  </si>
  <si>
    <t>(*) This section has been prepared by the NIE, the Project Coordination Unit and the Management Control Area in charge of the physical and financial supervision of the progress of the project.</t>
  </si>
  <si>
    <t>Please Provide the Name and Contact information of person(s) responsible for completing the Rating section</t>
  </si>
  <si>
    <t xml:space="preserve">Up to date, there are no wells drilled in the targeted communities.
</t>
  </si>
  <si>
    <t>Number of families with roofs retrofitted for rainwater catchment and cisterns (disaggregated by gender).</t>
  </si>
  <si>
    <t>% of beneficiaries of risk transfer instruments that perceive diminished risks from extreme events.</t>
  </si>
  <si>
    <t>No families are covered by this instrument. The goal is to have 787 families as beneficiaries of the risk transfer pilot program.</t>
  </si>
  <si>
    <t>0% families within the project area with access to insurance.</t>
  </si>
  <si>
    <t>No study has been conducted up to date.</t>
  </si>
  <si>
    <t>Number of families included in the Pilot Programs (disaggregated by gender).</t>
  </si>
  <si>
    <t>Evaluation of Pilot Programs implemented.</t>
  </si>
  <si>
    <t>Number of small-scale producers having more secure (increased) access to livelihood assets.</t>
  </si>
  <si>
    <t>0,8% families within the project area have been assisted in various agricultural practices.</t>
  </si>
  <si>
    <t>% of beneficiaries that noticed an increase in their income due to project activities.</t>
  </si>
  <si>
    <t>% of beneficiaries that noticed an improvement in their food security due to project activities.</t>
  </si>
  <si>
    <t>Density increase of hydro-meteorological stations and pluviometers.</t>
  </si>
  <si>
    <t>% of meteorological networks integrated.</t>
  </si>
  <si>
    <t>Number of government staff members/decision makers and producers using an early
warning system and a climate knowledge platform as basis for decision taking.</t>
  </si>
  <si>
    <t>% of compilation and assessment of databases and georeferenced mapping in the area of intervention.</t>
  </si>
  <si>
    <t>0 tests performed.</t>
  </si>
  <si>
    <t>30% of project area with a monitoring system installed.</t>
  </si>
  <si>
    <t>No integrated decision making system with
a weather alert component in place.</t>
  </si>
  <si>
    <t>No training or capacity building activities done for technical experts up to date (200 technical experts).</t>
  </si>
  <si>
    <t>No training or capacity building activities done up to date.</t>
  </si>
  <si>
    <t>No meetings held for dissemination.</t>
  </si>
  <si>
    <t>Number of institutions trained in the use of an early warning system and related tools.</t>
  </si>
  <si>
    <t>No training or capacity building activities done for the 4,000 families involved in project activities and 200 technical experts and government officials up to date.</t>
  </si>
  <si>
    <t>% of beneficiaries that noted an improvement in agriculture productivity linked to water supply.</t>
  </si>
  <si>
    <t>% of beneficiaries that noted better access to water supply for consumption and irrigation.</t>
  </si>
  <si>
    <t>0 community reservoirs built in the targeted communities up to date.</t>
  </si>
  <si>
    <t>Very low density of monitoring-station
coverage.</t>
  </si>
  <si>
    <t>% of analysis developed of climate change scenarios and climate trends on crop production.</t>
  </si>
  <si>
    <t>% of targeted staff members and population trained in predicted adverse impacts of climate change and adequate responses.</t>
  </si>
  <si>
    <t>What have been the lessons learned, both positive and negative, in implementing climate adaptation measures that would be relevant to the design and implementation of future projects/programs for enhanced resilience to climate change?</t>
  </si>
  <si>
    <t>What is the potential for the climate resilience measures undertaken by the project/program to be replicated and scaled up both within and outside the project area?</t>
  </si>
  <si>
    <t>What have been the lessons learned, both positive and negative, in implementing concrete adaptation interventions that would be relevant to the design and implementation of future projects/program implementing concrete adaptation interventions?</t>
  </si>
  <si>
    <t>What is the potential for the concrete adaptation interventions undertaken by the project/program to be replicated and scaled up both within and outside the project area?</t>
  </si>
  <si>
    <t>Project progress was affected partially adversely by the administrative schedules for  executing agreements and bureaucratic procedures. The main positive implementation lesson was speeding up the execution due to NIE's ongoing follow-up of, and assistance to, the parties directly responsible for project execution in each executing entity. Another positive lesson was the search for more flexible ways that would allow streamlining administrative procedures in agreement with the coordinating and executing entities without disregarding the project supervision and control capabilities.</t>
  </si>
  <si>
    <t>Number of families vulnerable to the adverse effects of climate change and its variability.</t>
  </si>
  <si>
    <t xml:space="preserve">GEF 2 / 3 Operational Program: </t>
  </si>
  <si>
    <t>Throughout the entire area of project execution, but mainly in the provinces of Chaco, Santa Fe and Corrientes, an extraordinary amount of rainfall has been registered during the reporting period, causing delays in the performance of certain activities due to waterlogged soils. In view of this, the measures adopted consist in the rescheduling of activities.
In the Province of Santa Fe, for instance, this weather phenomenon caused the postponement of a workshop for building precast concrete-slab cisterns in the city of Garabato, which was later successfully held between July 1-5, 2014, one month later than originally planned.</t>
  </si>
  <si>
    <t>The strategy developed both by the coordination technical team and the local technical teams provides for the participation of small-scale agriculture producers in the decision-making process from the start of the project. To this end, diagnostic workshops were organized with participatory methodologies that guarantee commitment to the development of activities. Thus, for instance, workshops were organized for building precast concrete-slab cisterns, where small-scale agriculture producers have been able to build precast concrete-slab cisterns on their own to catch and store rainwater, and participatively evaluate the technology so as to decide its implementation in their own properties.</t>
  </si>
  <si>
    <t xml:space="preserve">Access to safe water in terms of quality and quantity for comprehensive use is the main demand of small-scale agriculture producers in the project area and at a national level. Such that in 2014, most project activities focused on implementing adaptation strategies to long draughts, seeking to develop precast concrete-slab cisterns to catch and store rainwater, and drilling wells to access underground water. These works allow small-scale agriculture producers to have water available for human consumption and their production activities during critical water shortage periods. These production activities are mainly targeted to home consumption, leading to savings in their household economies and, in some cases, to surpluses that they can trade in local markets. Therefore, it could be affirmed that priority has primarily been given to fulfilling a fundamental right. Profitability improvement of the production activities developed will be a long-term secondary result but it is not deemed a priority in this first stage.
Concurrently with the works to gain water access, INTA's institutional structure is working with these producers to train them in improving their production performance to complement the project activities, with the institute's own resources. This activity is carried out on an ongoing basis.
</t>
  </si>
  <si>
    <t xml:space="preserve">3.1 Development of training and communication modules on risk management and transfer targeted to government technical experts and small-scale agriculture producers.
</t>
  </si>
  <si>
    <t>1.2 Implementation of a system for the management and transfer of risks targeting small- and mid-scale agriculture producers.
Development of two pilot tests in the region selected.</t>
  </si>
  <si>
    <t>Improvements in the use and productivity of water for small-scale agriculture producers.</t>
  </si>
  <si>
    <t>Reducing the variability in income inflow of small-scale agriculture producers, promoting their continuity in the activity and in rural settings.</t>
  </si>
  <si>
    <t xml:space="preserve">2.1 Integration and expansion of agro-hydro-meteorological networks within the project area.
</t>
  </si>
  <si>
    <t>3.2 Training and capacity building targeted to municipal and provincial government units for hydro-meteorological management and monitoring, analysis of climate information, use of methodological tools and development of adaptation modules.</t>
  </si>
  <si>
    <t>Enhancing the Adaptive Capacity and Increasing Resilience of Small-size Agricultural Producers of the Northeast of Argentina</t>
  </si>
  <si>
    <t xml:space="preserve">The overall project objective is to increase the adaptive capacity and resilience of small-scale agriculture producers to the impacts of climate change and its variability, particularly those deriving from the increase in the intensity of hydro-meteorological events such as floods and droughts. The project has three components: 1) Improvement of the adaptive capacity to climate change and its variability of small-scale producers of North-eastern Argentina; 2) Strengthening of information, monitoring and climate information management systems; and 3) Generation of local and regional capabilities on the impact of climate change and its variability, and implementation of adaptation measures.
</t>
  </si>
  <si>
    <r>
      <rPr>
        <b/>
        <sz val="11"/>
        <color indexed="8"/>
        <rFont val="Times New Roman"/>
        <family val="1"/>
      </rPr>
      <t>1) NEWS:</t>
    </r>
    <r>
      <rPr>
        <sz val="11"/>
        <color indexed="8"/>
        <rFont val="Times New Roman"/>
        <family val="1"/>
      </rPr>
      <t xml:space="preserve">
 - Building of precast concrete-slab cisterns in Corzuela, Chaco (INTA's and UCAR's institutional website 5/5/2014). 
 - Article about Chaco's participation in the project (UCAR - PRODAF's institutional website - May 29, 2014). 
 - New agro-meteorological stations designed by the INTA (published on social networks, August 2014).
 - Overall and community water management (INTA and UCAR's institutional websites - September 2014).
</t>
    </r>
    <r>
      <rPr>
        <b/>
        <sz val="11"/>
        <color indexed="8"/>
        <rFont val="Times New Roman"/>
        <family val="1"/>
      </rPr>
      <t>2) REPORTS:</t>
    </r>
    <r>
      <rPr>
        <sz val="11"/>
        <color indexed="8"/>
        <rFont val="Times New Roman"/>
        <family val="1"/>
      </rPr>
      <t xml:space="preserve">
 - Initial Workshop Report.
 - HYDROGEOLOGICAL DIAGNOSIS IN GOYA DEPARTMENT - PROVINCE OF CORRIENTES - INTI Research and Development Center – Salta, December 2013.
 - HYDROGEOLOGICAL DIAGNOSIS IN TOSTADO –  PROVINCE OF SANTA FE - INTI Research and Development Center, March 2014. 
 - HYDROGEOLOGICAL DIAGNOSIS IN LIBERTADOR SAN MARTÍN DEPARTMENT - PROVINCE OF CHACO – INTI Research and Development Center  – Salta; Special Projects Management – PTIAF, May 2014.
 - HYDROGEOLOGICAL DIAGNOSIS IN LIBERTADOR SAN MARTÍN DEPARTMENT - PROVINCE OF CHACO (2</t>
    </r>
    <r>
      <rPr>
        <vertAlign val="superscript"/>
        <sz val="11"/>
        <color indexed="8"/>
        <rFont val="Times New Roman"/>
        <family val="1"/>
      </rPr>
      <t>nd</t>
    </r>
    <r>
      <rPr>
        <sz val="11"/>
        <color indexed="8"/>
        <rFont val="Times New Roman"/>
        <family val="1"/>
      </rPr>
      <t xml:space="preserve"> part) – INTI Research and Development Center – Salta; Special Projects Management – PTIAF, June 2014.
 - Report and data collection in “El Tránsito” area, Goya Department, Province of Corrientes – INTA, INTI, August 2014.
 - Systematization of training “Access to water for small-scale agriculture producers”. "El Tránsito" area, Goya. August 25 and 26, 2014. INTA, INTI, August 2014. </t>
    </r>
  </si>
  <si>
    <t>October 2013 - September 2014</t>
  </si>
  <si>
    <t>Not all required stakeholders are likely to take part in the process with the capacity and commitment needed. Afterwards, some stakeholders may be reluctant to adopt the  proposed measures.</t>
  </si>
  <si>
    <t>Yes. A report for the ex-ante assessment of activities was designed and implemented with the aim of reducing the risk of making technical and methodological mistakes in working with Small-scale Agriculture Producers in the NEA within the framework of the project.</t>
  </si>
  <si>
    <t>Although no progress has been made in this subcomponent due to the delay in signing the agreement with the ORA, the execution that took place recently will allow the starting of the activities in the coming weeks in order to reach the established goals.</t>
  </si>
  <si>
    <t>The project is rated satisfactory because overall all scheduled actions and activities during this first period are under way and aimed towards achieving the project outcomes. As already explained, there have been complications mainly related to administrative delays and bureaucratic procedures that do not pose a risk to the achievement of the project outcomes. In view of the administrative complications relating to procurement and the execution by the executing entities, the NIE is drafting specific manuals and procedures to expedite execution and provide for clear and consistent mechanisms. It is recommended to continue the efforts, now that the agreement with the ORA is executed, to provide full assistance to the institute to advance the activities at a faster pace than originally estimated.</t>
  </si>
  <si>
    <r>
      <t xml:space="preserve">Yes, there were delays in implementation. The two types of causes are described below:
</t>
    </r>
    <r>
      <rPr>
        <b/>
        <sz val="11"/>
        <rFont val="Times New Roman"/>
        <family val="1"/>
      </rPr>
      <t>1)</t>
    </r>
    <r>
      <rPr>
        <b/>
        <sz val="11"/>
        <color indexed="10"/>
        <rFont val="Times New Roman"/>
        <family val="1"/>
      </rPr>
      <t xml:space="preserve"> </t>
    </r>
    <r>
      <rPr>
        <sz val="11"/>
        <color indexed="8"/>
        <rFont val="Times New Roman"/>
        <family val="1"/>
      </rPr>
      <t xml:space="preserve">The main causes were related to the </t>
    </r>
    <r>
      <rPr>
        <b/>
        <sz val="11"/>
        <rFont val="Times New Roman"/>
        <family val="1"/>
      </rPr>
      <t>execution of agreements</t>
    </r>
    <r>
      <rPr>
        <sz val="11"/>
        <color indexed="8"/>
        <rFont val="Times New Roman"/>
        <family val="1"/>
      </rPr>
      <t xml:space="preserve"> with the executing entities. In the case of the INTA, the drafting and execution of the agreement took about 6 months since project approval by the Adaptation Fund (April 2013 - agreement executed in October 2013); in the case of the ORA, the execution of the agreement took 1 year and a half (October 2014). The reasons behind this delay were connected with changes in authorities within the MAGyP, and the slowness of the approval processes and the fund management conditions of such entity.
In order to diminish the delays, the NIE tried to respond to every request as quickly as possible, and to seek channels that would allow expediting the implementation. Also, ongoing efforts were made to call the attention of the authorities about the urgency of having the agreements approved.
</t>
    </r>
    <r>
      <rPr>
        <b/>
        <sz val="11"/>
        <rFont val="Times New Roman"/>
        <family val="1"/>
      </rPr>
      <t>2)</t>
    </r>
    <r>
      <rPr>
        <sz val="11"/>
        <color indexed="10"/>
        <rFont val="Times New Roman"/>
        <family val="1"/>
      </rPr>
      <t xml:space="preserve"> </t>
    </r>
    <r>
      <rPr>
        <sz val="11"/>
        <color indexed="8"/>
        <rFont val="Times New Roman"/>
        <family val="1"/>
      </rPr>
      <t xml:space="preserve">There were also delays due to the lack of knowledge of the executing entities of the way in which the UCAR operates as regards </t>
    </r>
    <r>
      <rPr>
        <b/>
        <sz val="11"/>
        <rFont val="Times New Roman"/>
        <family val="1"/>
      </rPr>
      <t>procurement and contracting procedures</t>
    </r>
    <r>
      <rPr>
        <sz val="11"/>
        <color indexed="8"/>
        <rFont val="Times New Roman"/>
        <family val="1"/>
      </rPr>
      <t>. These procedures are demanding and the executing entities had to be constantly assisted in order to fulfill all conditions. Meetings are still held at present to continue fine-tuning a number of administrative issues. It was resolved to draft an Administrative Procedure Manual for the Project which, as of the date of this report, is under way.</t>
    </r>
  </si>
  <si>
    <r>
      <rPr>
        <b/>
        <sz val="11"/>
        <rFont val="Times New Roman"/>
        <family val="1"/>
      </rPr>
      <t>Guiding questions</t>
    </r>
    <r>
      <rPr>
        <sz val="11"/>
        <rFont val="Times New Roman"/>
        <family val="1"/>
      </rPr>
      <t xml:space="preserve"> have been included in the ex-ante assessment report so that the local technical teams can analyze gender equality in the design and implementation of activities.
</t>
    </r>
    <r>
      <rPr>
        <b/>
        <sz val="11"/>
        <rFont val="Times New Roman"/>
        <family val="1"/>
      </rPr>
      <t>Specific training</t>
    </r>
    <r>
      <rPr>
        <sz val="11"/>
        <rFont val="Times New Roman"/>
        <family val="1"/>
      </rPr>
      <t xml:space="preserve"> on gender is scheduled for December. This will strengthen the concepts and methodologies that need to be borne in mind during project implementation. No workshops have been organized so far to evaluate the changes relating to the inclusion of the gender approach, but a specific follow-up will be made in connection with this issue in the next period. 
</t>
    </r>
  </si>
  <si>
    <t>In order to ensure the continuity of actions, institutional agreements were executed with the two executing agencies: the INTA and the ORA. In the case of the ORA, the execution of the agreement was delayed due to administrative and bureaucratic issues. In view of this, the NIE  engaged in sustained efforts to expedite the execution by the institute's authorities and finally the agreement has been executed on 16th October 2014. Conversely, the INTA agreement was signed on 6th October 2013; since then, it has shown a high level of commitment to the project continuity and execution, which it considers a top priority. Its commitment is shown by bearing the costs and allocating human and material resources for  enhanced performance. Moreover, thanks to this commitment and the ability to replicate its actions, the territorial coverage initially proposed by it has been expanded to include more beneficiaries.</t>
  </si>
  <si>
    <t>The overall project rating is satisfactory because significant progress has been made in the first project component - which gathers most of the allocated resources - as well as in the building local and regional capabilities on climate change component. The trend in outcome achievement is positive in almost every case with prospects of exceeding the established goals in the case of subcomponent Improvements in the use and productivity of water for small-scale agriculture producers. Delays were observed in such milestones that are pending execution by the Agricultural Risk Office but, so far, such delays do not pose a risk to the achievement of the expected outcomes. In this sense, the Agreement with the Agricultural Risk Office has already been signed and will kick off the execution of scheduled activities. Although from a physical viewpoint only some project indicators show progress, this is related to the very execution of the first year of the project, during which the adjustments to procedures and administrative issues led to a rate of execution which was slower than expected. 
Despite the above, in many cases, activities are under way and procurement is well ahead so more outcomes are expected during the coming months. Also, after identifying the delays, adjustments were made to such administrative procedures that were a bit slow, and a project procedure manual was drafted to help expedite the execution and unify working guidelines for the varied executing entities in the different provinces where the project is being implemented. Due to the improvements made, project execution is expected to speed up. The action plan for the outcome with a MU rating is to to allocate the resources and the technical assistance to the ORA now that the agreement has been executed, so as to carry out the activities as fast as possible.</t>
  </si>
  <si>
    <t xml:space="preserve">Total: 18                   Women: 10             Men: 8  </t>
  </si>
  <si>
    <t xml:space="preserve">Total: 119        Women: 20             Men: 99          </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</si>
  <si>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</si>
  <si>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</si>
  <si>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</si>
  <si>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Link: http://www.adaptation-fund.org/sites/default/files/Results%20Framework%20and%20Baseline%20Guidance%20final.pdf</t>
  </si>
  <si>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</si>
  <si>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t>OBJECTIVE 1</t>
  </si>
  <si>
    <t>Fund Outcome</t>
  </si>
  <si>
    <t>Please select  from dropdown menu below</t>
  </si>
  <si>
    <t>Fund Outcome Indicator</t>
  </si>
  <si>
    <t>Target at project/programme approval     (see Units in next sheet)</t>
  </si>
  <si>
    <t>Baseline                 (see Units in next sheet)</t>
  </si>
  <si>
    <t>Mid-term Results</t>
  </si>
  <si>
    <t>Terminal Results</t>
  </si>
  <si>
    <t>2.2</t>
  </si>
  <si>
    <t xml:space="preserve">Total: 4000 families                Women: 800 families                      Indigenous Families: 82 </t>
  </si>
  <si>
    <t>No concrete adaptation measures implemented  for the families of the project area</t>
  </si>
  <si>
    <t>Fund Output</t>
  </si>
  <si>
    <t>Fund Output Indicator</t>
  </si>
  <si>
    <t xml:space="preserve">Target at project/programme approval     </t>
  </si>
  <si>
    <t xml:space="preserve">Baseline                </t>
  </si>
  <si>
    <t>2.2.2</t>
  </si>
  <si>
    <t>4000 families affected by climate variability</t>
  </si>
  <si>
    <t>2.2.1</t>
  </si>
  <si>
    <t>2.1</t>
  </si>
  <si>
    <t>2.1.1</t>
  </si>
  <si>
    <t>200 technical staff, none of them trained</t>
  </si>
  <si>
    <r>
      <rPr>
        <b/>
        <sz val="9"/>
        <color indexed="8"/>
        <rFont val="Times New Roman"/>
        <family val="1"/>
      </rPr>
      <t>1.1.</t>
    </r>
    <r>
      <rPr>
        <sz val="9"/>
        <color indexed="8"/>
        <rFont val="Times New Roman"/>
        <family val="1"/>
      </rPr>
      <t xml:space="preserve"> No. and type of projects that conduct and update risk and vulnerability assessments                                                                                      
</t>
    </r>
    <r>
      <rPr>
        <b/>
        <sz val="9"/>
        <color indexed="8"/>
        <rFont val="Times New Roman"/>
        <family val="1"/>
      </rPr>
      <t xml:space="preserve">1.2. </t>
    </r>
    <r>
      <rPr>
        <sz val="9"/>
        <color indexed="8"/>
        <rFont val="Times New Roman"/>
        <family val="1"/>
      </rPr>
      <t xml:space="preserve">Development of early warning systems
</t>
    </r>
    <r>
      <rPr>
        <b/>
        <sz val="9"/>
        <color indexed="8"/>
        <rFont val="Times New Roman"/>
        <family val="1"/>
      </rPr>
      <t>2.1.1.</t>
    </r>
    <r>
      <rPr>
        <sz val="9"/>
        <color indexed="8"/>
        <rFont val="Times New Roman"/>
        <family val="1"/>
      </rPr>
      <t xml:space="preserve"> No. of staff trained to respond to, and mitigate impacts of, climate-related events
</t>
    </r>
    <r>
      <rPr>
        <b/>
        <sz val="9"/>
        <color indexed="8"/>
        <rFont val="Times New Roman"/>
        <family val="1"/>
      </rPr>
      <t>2.1.2.</t>
    </r>
    <r>
      <rPr>
        <sz val="9"/>
        <color indexed="8"/>
        <rFont val="Times New Roman"/>
        <family val="1"/>
      </rPr>
      <t xml:space="preserve"> Capacity of staff to respond to, and mitigate impacts of, climate-related events from targeted
institutions increased
</t>
    </r>
    <r>
      <rPr>
        <b/>
        <sz val="9"/>
        <color indexed="8"/>
        <rFont val="Times New Roman"/>
        <family val="1"/>
      </rPr>
      <t xml:space="preserve">2.2.1. </t>
    </r>
    <r>
      <rPr>
        <sz val="9"/>
        <color indexed="8"/>
        <rFont val="Times New Roman"/>
        <family val="1"/>
      </rPr>
      <t xml:space="preserve">Percentage of population covered by adequate risk-reduction systems
</t>
    </r>
    <r>
      <rPr>
        <b/>
        <sz val="9"/>
        <color indexed="8"/>
        <rFont val="Times New Roman"/>
        <family val="1"/>
      </rPr>
      <t>2.2.2.</t>
    </r>
    <r>
      <rPr>
        <sz val="9"/>
        <color indexed="8"/>
        <rFont val="Times New Roman"/>
        <family val="1"/>
      </rPr>
      <t xml:space="preserve"> No. of people affected by climate variability                                                                                                          </t>
    </r>
    <r>
      <rPr>
        <b/>
        <sz val="9"/>
        <color indexed="8"/>
        <rFont val="Times New Roman"/>
        <family val="1"/>
      </rPr>
      <t>3.1</t>
    </r>
    <r>
      <rPr>
        <sz val="9"/>
        <color indexed="8"/>
        <rFont val="Times New Roman"/>
        <family val="1"/>
      </rPr>
      <t xml:space="preserve"> No. and type of risk reduction actions or strategies introduced at local level                                                                                                     </t>
    </r>
    <r>
      <rPr>
        <b/>
        <sz val="9"/>
        <color indexed="8"/>
        <rFont val="Times New Roman"/>
        <family val="1"/>
      </rPr>
      <t>3.2</t>
    </r>
    <r>
      <rPr>
        <sz val="9"/>
        <color indexed="8"/>
        <rFont val="Times New Roman"/>
        <family val="1"/>
      </rPr>
      <t xml:space="preserve"> No. of news outlets in the local press and media that have covered the topic                                                                                                    </t>
    </r>
    <r>
      <rPr>
        <b/>
        <sz val="9"/>
        <color indexed="8"/>
        <rFont val="Times New Roman"/>
        <family val="1"/>
      </rPr>
      <t>4.1.</t>
    </r>
    <r>
      <rPr>
        <sz val="9"/>
        <color indexed="8"/>
        <rFont val="Times New Roman"/>
        <family val="1"/>
      </rPr>
      <t xml:space="preserve"> No. and type of health or social infrastructure developed or modified to respond to new conditions
resulting from climate variability and change (by type)                                                                                                                                                            </t>
    </r>
    <r>
      <rPr>
        <b/>
        <sz val="9"/>
        <color indexed="8"/>
        <rFont val="Times New Roman"/>
        <family val="1"/>
      </rPr>
      <t xml:space="preserve">4. 2. </t>
    </r>
    <r>
      <rPr>
        <sz val="9"/>
        <color indexed="8"/>
        <rFont val="Times New Roman"/>
        <family val="1"/>
      </rPr>
      <t xml:space="preserve">No. of physical assets strengthened or constructed to withstand conditions resulting from climate variability and change (by asset types)                                                                                                                                   </t>
    </r>
    <r>
      <rPr>
        <b/>
        <sz val="9"/>
        <color indexed="8"/>
        <rFont val="Times New Roman"/>
        <family val="1"/>
      </rPr>
      <t>5.</t>
    </r>
    <r>
      <rPr>
        <sz val="9"/>
        <color indexed="8"/>
        <rFont val="Times New Roman"/>
        <family val="1"/>
      </rPr>
      <t xml:space="preserve"> No. and type of natural resource assets created, maintained or improved to withstand conditions resulting from climate variability and change (by type of assets)                                                                                                                   
</t>
    </r>
    <r>
      <rPr>
        <b/>
        <sz val="9"/>
        <color indexed="8"/>
        <rFont val="Times New Roman"/>
        <family val="1"/>
      </rPr>
      <t>6.1.</t>
    </r>
    <r>
      <rPr>
        <sz val="9"/>
        <color indexed="8"/>
        <rFont val="Times New Roman"/>
        <family val="1"/>
      </rPr>
      <t xml:space="preserve"> No. and type of adaptation assets (physical as well as knowledge) created in support of individualor
community-livelihood strategies                                                                                                                                                   </t>
    </r>
    <r>
      <rPr>
        <b/>
        <sz val="9"/>
        <color indexed="8"/>
        <rFont val="Times New Roman"/>
        <family val="1"/>
      </rPr>
      <t xml:space="preserve">6.2. </t>
    </r>
    <r>
      <rPr>
        <sz val="9"/>
        <color indexed="8"/>
        <rFont val="Times New Roman"/>
        <family val="1"/>
      </rPr>
      <t xml:space="preserve">Type of income sources for households generated under climate change scenario                                                                                    
</t>
    </r>
    <r>
      <rPr>
        <b/>
        <sz val="9"/>
        <color indexed="8"/>
        <rFont val="Times New Roman"/>
        <family val="1"/>
      </rPr>
      <t xml:space="preserve">7.1. </t>
    </r>
    <r>
      <rPr>
        <sz val="9"/>
        <color indexed="8"/>
        <rFont val="Times New Roman"/>
        <family val="1"/>
      </rPr>
      <t xml:space="preserve">No., type, and sector of policies introduced or adjusted to address climate change risks                                                                                 
</t>
    </r>
    <r>
      <rPr>
        <b/>
        <sz val="9"/>
        <color indexed="8"/>
        <rFont val="Times New Roman"/>
        <family val="1"/>
      </rPr>
      <t xml:space="preserve">7.2. </t>
    </r>
    <r>
      <rPr>
        <sz val="9"/>
        <color indexed="8"/>
        <rFont val="Times New Roman"/>
        <family val="1"/>
      </rPr>
      <t>No. or targeted development strategies with incorporated climate change priorities enforced</t>
    </r>
  </si>
  <si>
    <r>
      <rPr>
        <b/>
        <sz val="9"/>
        <color indexed="8"/>
        <rFont val="Times New Roman"/>
        <family val="1"/>
      </rPr>
      <t>Outcome 1:</t>
    </r>
    <r>
      <rPr>
        <sz val="9"/>
        <color indexed="8"/>
        <rFont val="Times New Roman"/>
        <family val="1"/>
      </rPr>
      <t xml:space="preserve"> Reduced exposure at national level to climate-related hazards and threats
</t>
    </r>
    <r>
      <rPr>
        <b/>
        <sz val="9"/>
        <color indexed="8"/>
        <rFont val="Times New Roman"/>
        <family val="1"/>
      </rPr>
      <t>Outcome 2:</t>
    </r>
    <r>
      <rPr>
        <sz val="9"/>
        <color indexed="8"/>
        <rFont val="Times New Roman"/>
        <family val="1"/>
      </rPr>
      <t xml:space="preserve"> Strengthened institutional capacity to reduce risks associated with climate-induced socioeconomic and environmental losses
</t>
    </r>
    <r>
      <rPr>
        <b/>
        <sz val="9"/>
        <color indexed="8"/>
        <rFont val="Times New Roman"/>
        <family val="1"/>
      </rPr>
      <t xml:space="preserve">Outcome 3: </t>
    </r>
    <r>
      <rPr>
        <sz val="9"/>
        <color indexed="8"/>
        <rFont val="Times New Roman"/>
        <family val="1"/>
      </rPr>
      <t xml:space="preserve">Strengthened awareness and ownership of adaptation and climate risk reduction processes at local level
</t>
    </r>
    <r>
      <rPr>
        <b/>
        <sz val="9"/>
        <color indexed="8"/>
        <rFont val="Times New Roman"/>
        <family val="1"/>
      </rPr>
      <t xml:space="preserve">Outcome 4: </t>
    </r>
    <r>
      <rPr>
        <sz val="9"/>
        <color indexed="8"/>
        <rFont val="Times New Roman"/>
        <family val="1"/>
      </rPr>
      <t xml:space="preserve">Increased adaptive capacity within relevant development and natural resource sectors
</t>
    </r>
    <r>
      <rPr>
        <b/>
        <sz val="9"/>
        <color indexed="8"/>
        <rFont val="Times New Roman"/>
        <family val="1"/>
      </rPr>
      <t>Outcome 5:</t>
    </r>
    <r>
      <rPr>
        <sz val="9"/>
        <color indexed="8"/>
        <rFont val="Times New Roman"/>
        <family val="1"/>
      </rPr>
      <t xml:space="preserve"> Increased ecosystem resilience in response to climate change and variability-induced stress
</t>
    </r>
    <r>
      <rPr>
        <b/>
        <sz val="9"/>
        <color indexed="8"/>
        <rFont val="Times New Roman"/>
        <family val="1"/>
      </rPr>
      <t xml:space="preserve">Outcome 6: </t>
    </r>
    <r>
      <rPr>
        <sz val="9"/>
        <color indexed="8"/>
        <rFont val="Times New Roman"/>
        <family val="1"/>
      </rPr>
      <t xml:space="preserve">Diversified and strengthened livelihoods and sources of income for vulnerable people in targeted areas                                                                                                                                    </t>
    </r>
    <r>
      <rPr>
        <b/>
        <sz val="9"/>
        <color indexed="8"/>
        <rFont val="Times New Roman"/>
        <family val="1"/>
      </rPr>
      <t xml:space="preserve">Outcome 7: </t>
    </r>
    <r>
      <rPr>
        <sz val="9"/>
        <color indexed="8"/>
        <rFont val="Times New Roman"/>
        <family val="1"/>
      </rPr>
      <t>Improved policies and regulations that promote and enforce resilience measures</t>
    </r>
  </si>
  <si>
    <r>
      <rPr>
        <b/>
        <sz val="9"/>
        <color indexed="8"/>
        <rFont val="Times New Roman"/>
        <family val="1"/>
      </rPr>
      <t xml:space="preserve">Output 1: </t>
    </r>
    <r>
      <rPr>
        <sz val="9"/>
        <color indexed="8"/>
        <rFont val="Times New Roman"/>
        <family val="1"/>
      </rPr>
      <t xml:space="preserve">Risk and vulnerability assessments conducted and updated at a national level
</t>
    </r>
    <r>
      <rPr>
        <b/>
        <sz val="9"/>
        <color indexed="8"/>
        <rFont val="Times New Roman"/>
        <family val="1"/>
      </rPr>
      <t xml:space="preserve">Output 2.1: </t>
    </r>
    <r>
      <rPr>
        <sz val="9"/>
        <color indexed="8"/>
        <rFont val="Times New Roman"/>
        <family val="1"/>
      </rPr>
      <t xml:space="preserve">Strengthened capacity of national and regional centres and networks to respond rapidly to extreme weather events
</t>
    </r>
    <r>
      <rPr>
        <b/>
        <sz val="9"/>
        <color indexed="8"/>
        <rFont val="Times New Roman"/>
        <family val="1"/>
      </rPr>
      <t xml:space="preserve">Output 2.2: </t>
    </r>
    <r>
      <rPr>
        <sz val="9"/>
        <color indexed="8"/>
        <rFont val="Times New Roman"/>
        <family val="1"/>
      </rPr>
      <t xml:space="preserve">Targeted population groups covered by adequate risk reduction systems
</t>
    </r>
    <r>
      <rPr>
        <b/>
        <sz val="9"/>
        <color indexed="8"/>
        <rFont val="Times New Roman"/>
        <family val="1"/>
      </rPr>
      <t xml:space="preserve">Output 3: </t>
    </r>
    <r>
      <rPr>
        <sz val="9"/>
        <color indexed="8"/>
        <rFont val="Times New Roman"/>
        <family val="1"/>
      </rPr>
      <t xml:space="preserve">Targeted population groups participating in
adaptation and risk reduction awareness activities
</t>
    </r>
    <r>
      <rPr>
        <b/>
        <sz val="9"/>
        <color indexed="8"/>
        <rFont val="Times New Roman"/>
        <family val="1"/>
      </rPr>
      <t xml:space="preserve">Output 4: </t>
    </r>
    <r>
      <rPr>
        <sz val="9"/>
        <color indexed="8"/>
        <rFont val="Times New Roman"/>
        <family val="1"/>
      </rPr>
      <t xml:space="preserve">Vulnerable physical, natural, and social assets strengthened in response to climate change impacts, including variability
</t>
    </r>
    <r>
      <rPr>
        <b/>
        <sz val="9"/>
        <color indexed="8"/>
        <rFont val="Times New Roman"/>
        <family val="1"/>
      </rPr>
      <t xml:space="preserve">Output 5: </t>
    </r>
    <r>
      <rPr>
        <sz val="9"/>
        <color indexed="8"/>
        <rFont val="Times New Roman"/>
        <family val="1"/>
      </rPr>
      <t xml:space="preserve">Vulnerable physical, natural, and social assets strengthened in response to climate change impacts, including variability                                                                                             </t>
    </r>
    <r>
      <rPr>
        <b/>
        <sz val="9"/>
        <color indexed="8"/>
        <rFont val="Times New Roman"/>
        <family val="1"/>
      </rPr>
      <t xml:space="preserve">Output 6: </t>
    </r>
    <r>
      <rPr>
        <sz val="9"/>
        <color indexed="8"/>
        <rFont val="Times New Roman"/>
        <family val="1"/>
      </rPr>
      <t xml:space="preserve">Targeted individual and community livelihood strategies strengthened in relation to climate change impacts, including variability                                                                            </t>
    </r>
    <r>
      <rPr>
        <b/>
        <sz val="9"/>
        <color indexed="8"/>
        <rFont val="Times New Roman"/>
        <family val="1"/>
      </rPr>
      <t>Output 7:</t>
    </r>
    <r>
      <rPr>
        <sz val="9"/>
        <color indexed="8"/>
        <rFont val="Times New Roman"/>
        <family val="1"/>
      </rPr>
      <t xml:space="preserve"> Improved integration of climate-resilience strategies into country development plans</t>
    </r>
  </si>
  <si>
    <r>
      <rPr>
        <b/>
        <sz val="9"/>
        <color indexed="8"/>
        <rFont val="Times New Roman"/>
        <family val="1"/>
      </rPr>
      <t xml:space="preserve">1. </t>
    </r>
    <r>
      <rPr>
        <sz val="9"/>
        <color indexed="8"/>
        <rFont val="Times New Roman"/>
        <family val="1"/>
      </rPr>
      <t xml:space="preserve">Relevant threat and hazard information generated and disseminated to stakeholders on a timely basis
</t>
    </r>
    <r>
      <rPr>
        <b/>
        <sz val="9"/>
        <color indexed="8"/>
        <rFont val="Times New Roman"/>
        <family val="1"/>
      </rPr>
      <t xml:space="preserve">2.1. </t>
    </r>
    <r>
      <rPr>
        <sz val="9"/>
        <color indexed="8"/>
        <rFont val="Times New Roman"/>
        <family val="1"/>
      </rPr>
      <t xml:space="preserve">No. and type of targeted institutions with increased capacity to minimize exposure to climate
variability risks
</t>
    </r>
    <r>
      <rPr>
        <b/>
        <sz val="9"/>
        <color indexed="8"/>
        <rFont val="Times New Roman"/>
        <family val="1"/>
      </rPr>
      <t xml:space="preserve">2.2. </t>
    </r>
    <r>
      <rPr>
        <sz val="9"/>
        <color indexed="8"/>
        <rFont val="Times New Roman"/>
        <family val="1"/>
      </rPr>
      <t xml:space="preserve">Number of people with reduced risk to extreme weather events
</t>
    </r>
    <r>
      <rPr>
        <b/>
        <sz val="9"/>
        <color indexed="8"/>
        <rFont val="Times New Roman"/>
        <family val="1"/>
      </rPr>
      <t>3.1.</t>
    </r>
    <r>
      <rPr>
        <sz val="9"/>
        <color indexed="8"/>
        <rFont val="Times New Roman"/>
        <family val="1"/>
      </rPr>
      <t xml:space="preserve"> Percentage of targeted population aware of predicted adverse impacts of climate change, and of
appropriate responses
</t>
    </r>
    <r>
      <rPr>
        <b/>
        <sz val="9"/>
        <color indexed="8"/>
        <rFont val="Times New Roman"/>
        <family val="1"/>
      </rPr>
      <t xml:space="preserve">3.2. </t>
    </r>
    <r>
      <rPr>
        <sz val="9"/>
        <color indexed="8"/>
        <rFont val="Times New Roman"/>
        <family val="1"/>
      </rPr>
      <t xml:space="preserve">Modification in behavior of targeted population
</t>
    </r>
    <r>
      <rPr>
        <b/>
        <sz val="9"/>
        <color indexed="8"/>
        <rFont val="Times New Roman"/>
        <family val="1"/>
      </rPr>
      <t>4.1.</t>
    </r>
    <r>
      <rPr>
        <sz val="9"/>
        <color indexed="8"/>
        <rFont val="Times New Roman"/>
        <family val="1"/>
      </rPr>
      <t xml:space="preserve"> Development sectors' services responsive to evolving needs from changing and variable climate                                                                                            
</t>
    </r>
    <r>
      <rPr>
        <b/>
        <sz val="9"/>
        <color indexed="8"/>
        <rFont val="Times New Roman"/>
        <family val="1"/>
      </rPr>
      <t>4.2.</t>
    </r>
    <r>
      <rPr>
        <sz val="9"/>
        <color indexed="8"/>
        <rFont val="Times New Roman"/>
        <family val="1"/>
      </rPr>
      <t xml:space="preserve"> Physical infrastructure improved to withstand climate change and variability-induced stress                                                                                 
</t>
    </r>
    <r>
      <rPr>
        <b/>
        <sz val="9"/>
        <color indexed="8"/>
        <rFont val="Times New Roman"/>
        <family val="1"/>
      </rPr>
      <t>5.</t>
    </r>
    <r>
      <rPr>
        <sz val="9"/>
        <color indexed="8"/>
        <rFont val="Times New Roman"/>
        <family val="1"/>
      </rPr>
      <t xml:space="preserve"> Ecosystem services and natural assets maintained or improved under climate change and
variability-induced stress                                                                                                                                                          </t>
    </r>
    <r>
      <rPr>
        <b/>
        <sz val="9"/>
        <color indexed="8"/>
        <rFont val="Times New Roman"/>
        <family val="1"/>
      </rPr>
      <t>6.1.</t>
    </r>
    <r>
      <rPr>
        <sz val="9"/>
        <color indexed="8"/>
        <rFont val="Times New Roman"/>
        <family val="1"/>
      </rPr>
      <t xml:space="preserve"> Percentage of households and communities having more secure (increased) access to livelihood
assets                                                                                                                                                                                                </t>
    </r>
    <r>
      <rPr>
        <b/>
        <sz val="9"/>
        <color indexed="8"/>
        <rFont val="Times New Roman"/>
        <family val="1"/>
      </rPr>
      <t xml:space="preserve">6.2. </t>
    </r>
    <r>
      <rPr>
        <sz val="9"/>
        <color indexed="8"/>
        <rFont val="Times New Roman"/>
        <family val="1"/>
      </rPr>
      <t xml:space="preserve">Percentage of targeted population with sustained climate-resilient livelihoods                                                                                                                                                            </t>
    </r>
    <r>
      <rPr>
        <b/>
        <sz val="9"/>
        <color indexed="8"/>
        <rFont val="Times New Roman"/>
        <family val="1"/>
      </rPr>
      <t>7.</t>
    </r>
    <r>
      <rPr>
        <sz val="9"/>
        <color indexed="8"/>
        <rFont val="Times New Roman"/>
        <family val="1"/>
      </rPr>
      <t xml:space="preserve"> Climate change priorities are integrated into national development strategy</t>
    </r>
  </si>
  <si>
    <t>Total: 137      Women: 30         Men: 100</t>
  </si>
  <si>
    <t>160 technical staff</t>
  </si>
  <si>
    <t>4000 families of the project area are not covered by any risk-reduction system</t>
  </si>
  <si>
    <t xml:space="preserve">The first disbursement made by the Adaptation Fund was received in April 2014, following the execution of the Legal Agreement. However, project commencement was significantly delayed due to the need to have agreements executed with the project executing entities: the INTA (National Institute of Agriculture Technology) and the ORA (Agricultural Risk Office). The first agreement was executed with the INTA in October 2014 which actually kicked off the project and led to the first transfer of an advance payment estimated for the first 3 months of execution. The subsequent delay in the start of the execution was due to the need to adjust the schedule of activities of the provinces and the procurement and contract procedures. Today, the INTA is in full execution although at a pace much slower than what was estimated for the first year. Conversely, the ORA has not started the actual execution of activities because the agreement was not signed during this period; it has been finally signed on 16th October 2014. In the next Table, please take into account that only amounts categorised as "paid" are reported.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</si>
</sst>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C0A]dddd\,\ dd&quot; de &quot;mmmm&quot; de &quot;yyyy"/>
    <numFmt numFmtId="186" formatCode="m/d;@"/>
    <numFmt numFmtId="187" formatCode="[$-409]mmm\-yy;@"/>
    <numFmt numFmtId="188" formatCode="[$USD]\ #,##0"/>
  </numFmts>
  <fonts count="97">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b/>
      <sz val="12"/>
      <name val="Times New Roman"/>
      <family val="1"/>
    </font>
    <font>
      <b/>
      <u val="single"/>
      <sz val="11"/>
      <name val="Times New Roman"/>
      <family val="1"/>
    </font>
    <font>
      <i/>
      <sz val="10"/>
      <name val="Times New Roman"/>
      <family val="1"/>
    </font>
    <font>
      <vertAlign val="superscript"/>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b/>
      <i/>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20"/>
      <color indexed="8"/>
      <name val="Calibri"/>
      <family val="2"/>
    </font>
    <font>
      <b/>
      <sz val="9"/>
      <color indexed="9"/>
      <name val="Times New Roman"/>
      <family val="1"/>
    </font>
    <font>
      <b/>
      <sz val="10"/>
      <color indexed="9"/>
      <name val="Times New Roman"/>
      <family val="1"/>
    </font>
    <font>
      <u val="single"/>
      <sz val="11"/>
      <color indexed="12"/>
      <name val="Times New Roman"/>
      <family val="1"/>
    </font>
    <font>
      <b/>
      <sz val="14"/>
      <color indexed="8"/>
      <name val="Times New Roman"/>
      <family val="1"/>
    </font>
    <font>
      <i/>
      <sz val="11"/>
      <color indexed="8"/>
      <name val="Calibri"/>
      <family val="2"/>
    </font>
    <font>
      <sz val="10"/>
      <color indexed="8"/>
      <name val="Calibri"/>
      <family val="2"/>
    </font>
    <font>
      <b/>
      <sz val="11"/>
      <color indexed="9"/>
      <name val="Times New Roman"/>
      <family val="1"/>
    </font>
    <font>
      <b/>
      <sz val="14"/>
      <color indexed="9"/>
      <name val="Times New Roman"/>
      <family val="1"/>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20"/>
      <color theme="1"/>
      <name val="Calibri"/>
      <family val="2"/>
    </font>
    <font>
      <b/>
      <sz val="9"/>
      <color rgb="FFFFFFFF"/>
      <name val="Times New Roman"/>
      <family val="1"/>
    </font>
    <font>
      <sz val="12"/>
      <color theme="1"/>
      <name val="Times New Roman"/>
      <family val="1"/>
    </font>
    <font>
      <b/>
      <sz val="10"/>
      <color rgb="FFFFFFFF"/>
      <name val="Times New Roman"/>
      <family val="1"/>
    </font>
    <font>
      <u val="single"/>
      <sz val="11"/>
      <color theme="10"/>
      <name val="Times New Roman"/>
      <family val="1"/>
    </font>
    <font>
      <b/>
      <sz val="14"/>
      <color rgb="FF000000"/>
      <name val="Times New Roman"/>
      <family val="1"/>
    </font>
    <font>
      <b/>
      <sz val="11"/>
      <color theme="1"/>
      <name val="Times New Roman"/>
      <family val="1"/>
    </font>
    <font>
      <b/>
      <sz val="11"/>
      <color rgb="FFFF0000"/>
      <name val="Times New Roman"/>
      <family val="1"/>
    </font>
    <font>
      <sz val="10"/>
      <color theme="1"/>
      <name val="Times New Roman"/>
      <family val="1"/>
    </font>
    <font>
      <i/>
      <sz val="11"/>
      <color theme="1"/>
      <name val="Calibri"/>
      <family val="2"/>
    </font>
    <font>
      <sz val="11"/>
      <color rgb="FF000000"/>
      <name val="Calibri"/>
      <family val="2"/>
    </font>
    <font>
      <i/>
      <sz val="11"/>
      <color theme="1"/>
      <name val="Times New Roman"/>
      <family val="1"/>
    </font>
    <font>
      <sz val="10"/>
      <color theme="1"/>
      <name val="Calibri"/>
      <family val="2"/>
    </font>
    <font>
      <b/>
      <sz val="11"/>
      <color rgb="FFFFFFFF"/>
      <name val="Times New Roman"/>
      <family val="1"/>
    </font>
    <font>
      <sz val="18"/>
      <color theme="1"/>
      <name val="Calibri"/>
      <family val="2"/>
    </font>
    <font>
      <b/>
      <sz val="10"/>
      <color theme="1"/>
      <name val="Times New Roman"/>
      <family val="1"/>
    </font>
    <font>
      <b/>
      <sz val="14"/>
      <color theme="0"/>
      <name val="Times New Roman"/>
      <family val="1"/>
    </font>
    <font>
      <sz val="9"/>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6" tint="0.5999600291252136"/>
        <bgColor indexed="64"/>
      </patternFill>
    </fill>
    <fill>
      <patternFill patternType="solid">
        <fgColor theme="6" tint="-0.24997000396251678"/>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medium"/>
      <top style="medium"/>
      <bottom style="medium"/>
    </border>
    <border>
      <left style="medium"/>
      <right style="medium"/>
      <top/>
      <bottom style="thin"/>
    </border>
    <border>
      <left/>
      <right/>
      <top style="medium"/>
      <bottom/>
    </border>
    <border>
      <left style="medium"/>
      <right/>
      <top/>
      <bottom/>
    </border>
    <border>
      <left/>
      <right style="medium"/>
      <top/>
      <bottom/>
    </border>
    <border>
      <left/>
      <right/>
      <top/>
      <bottom style="medium"/>
    </border>
    <border>
      <left style="medium"/>
      <right/>
      <top/>
      <bottom style="medium"/>
    </border>
    <border>
      <left/>
      <right style="medium"/>
      <top/>
      <bottom style="medium"/>
    </border>
    <border>
      <left style="medium"/>
      <right/>
      <top style="medium"/>
      <bottom/>
    </border>
    <border>
      <left/>
      <right style="medium"/>
      <top style="medium"/>
      <botto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thin"/>
      <top style="medium"/>
      <bottom/>
    </border>
    <border>
      <left style="thin"/>
      <right style="medium"/>
      <top style="medium"/>
      <bottom/>
    </border>
    <border>
      <left style="thin"/>
      <right style="thin"/>
      <top style="thin"/>
      <bottom/>
    </border>
    <border>
      <left style="thin"/>
      <right/>
      <top style="medium"/>
      <bottom style="thin"/>
    </border>
    <border>
      <left style="thin"/>
      <right/>
      <top/>
      <bottom/>
    </border>
    <border>
      <left/>
      <right/>
      <top style="medium"/>
      <bottom style="thin"/>
    </border>
    <border>
      <left/>
      <right/>
      <top style="thin"/>
      <bottom style="thin"/>
    </border>
    <border>
      <left/>
      <right/>
      <top style="medium"/>
      <bottom style="medium"/>
    </border>
    <border>
      <left style="medium"/>
      <right style="thin"/>
      <top style="thin"/>
      <bottom style="thin"/>
    </border>
    <border>
      <left style="thin"/>
      <right/>
      <top style="thin"/>
      <bottom style="thin"/>
    </border>
    <border>
      <left style="thin"/>
      <right/>
      <top style="thin"/>
      <bottom/>
    </border>
    <border>
      <left style="thin"/>
      <right style="medium"/>
      <top style="thin"/>
      <bottom style="thin"/>
    </border>
    <border>
      <left style="thin"/>
      <right style="thin"/>
      <top>
        <color indexed="63"/>
      </top>
      <bottom style="thin"/>
    </border>
    <border>
      <left style="thin"/>
      <right style="thin"/>
      <top/>
      <bottom/>
    </border>
    <border>
      <left style="medium"/>
      <right style="medium"/>
      <top style="medium"/>
      <bottom/>
    </border>
    <border>
      <left style="thin"/>
      <right style="medium"/>
      <top style="medium"/>
      <bottom style="medium"/>
    </border>
    <border>
      <left style="thin"/>
      <right style="medium"/>
      <top style="thin"/>
      <bottom style="medium"/>
    </border>
    <border>
      <left style="medium"/>
      <right style="medium"/>
      <top style="medium"/>
      <bottom style="thin"/>
    </border>
    <border>
      <left style="medium"/>
      <right style="medium"/>
      <top style="thin"/>
      <bottom/>
    </border>
    <border>
      <left style="thin"/>
      <right style="medium"/>
      <top>
        <color indexed="63"/>
      </top>
      <bottom style="medium"/>
    </border>
    <border>
      <left style="medium"/>
      <right style="thin"/>
      <top style="thin"/>
      <bottom style="medium"/>
    </border>
    <border>
      <left style="thin"/>
      <right style="thin"/>
      <top style="thin"/>
      <bottom style="medium"/>
    </border>
    <border>
      <left style="medium"/>
      <right style="thin"/>
      <top/>
      <bottom/>
    </border>
    <border>
      <left style="medium"/>
      <right style="thin"/>
      <top/>
      <bottom style="thin"/>
    </border>
    <border>
      <left style="medium"/>
      <right style="thin"/>
      <top style="thin"/>
      <bottom/>
    </border>
    <border>
      <left style="medium"/>
      <right/>
      <top style="thin"/>
      <bottom style="thin"/>
    </border>
    <border>
      <left>
        <color indexed="63"/>
      </left>
      <right style="thin"/>
      <top style="thin"/>
      <bottom style="thin"/>
    </border>
    <border>
      <left style="medium"/>
      <right/>
      <top style="medium"/>
      <bottom style="medium"/>
    </border>
    <border>
      <left/>
      <right style="thin"/>
      <top style="thin"/>
      <bottom/>
    </border>
    <border>
      <left>
        <color indexed="63"/>
      </left>
      <right style="thin"/>
      <top>
        <color indexed="63"/>
      </top>
      <bottom>
        <color indexed="63"/>
      </bottom>
    </border>
    <border>
      <left>
        <color indexed="63"/>
      </left>
      <right style="thin"/>
      <top>
        <color indexed="63"/>
      </top>
      <bottom style="thin"/>
    </border>
    <border>
      <left style="thin"/>
      <right style="medium"/>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style="medium"/>
      <top style="medium"/>
      <bottom style="thin"/>
    </border>
    <border>
      <left/>
      <right style="medium"/>
      <top style="thin"/>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11">
    <xf numFmtId="0" fontId="0" fillId="0" borderId="0" xfId="0" applyFont="1" applyAlignment="1">
      <alignment/>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75" fillId="0" borderId="0" xfId="0" applyFont="1" applyAlignment="1">
      <alignment horizontal="left" vertical="center"/>
    </xf>
    <xf numFmtId="0" fontId="75" fillId="0" borderId="0" xfId="0" applyFont="1" applyAlignment="1">
      <alignment/>
    </xf>
    <xf numFmtId="0" fontId="75"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5"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16" fillId="33" borderId="12" xfId="0" applyFont="1" applyFill="1" applyBorder="1" applyAlignment="1" applyProtection="1">
      <alignment horizontal="left" vertical="top" wrapText="1"/>
      <protection/>
    </xf>
    <xf numFmtId="0" fontId="16" fillId="33" borderId="13" xfId="0" applyFont="1" applyFill="1" applyBorder="1" applyAlignment="1" applyProtection="1">
      <alignment horizontal="left" vertical="top" wrapText="1"/>
      <protection/>
    </xf>
    <xf numFmtId="0" fontId="16" fillId="33" borderId="14" xfId="0" applyFont="1" applyFill="1" applyBorder="1" applyAlignment="1" applyProtection="1">
      <alignment horizontal="left" vertical="top" wrapText="1"/>
      <protection/>
    </xf>
    <xf numFmtId="0" fontId="16" fillId="33" borderId="15" xfId="0" applyFont="1" applyFill="1" applyBorder="1" applyAlignment="1" applyProtection="1">
      <alignment horizontal="left" vertical="top" wrapText="1"/>
      <protection/>
    </xf>
    <xf numFmtId="0" fontId="16" fillId="33" borderId="16" xfId="0" applyFont="1" applyFill="1" applyBorder="1" applyAlignment="1" applyProtection="1">
      <alignment vertical="top" wrapText="1"/>
      <protection/>
    </xf>
    <xf numFmtId="0" fontId="16" fillId="33" borderId="16" xfId="0" applyFont="1" applyFill="1" applyBorder="1" applyAlignment="1" applyProtection="1">
      <alignment horizontal="center" vertical="top" wrapText="1"/>
      <protection/>
    </xf>
    <xf numFmtId="0" fontId="15" fillId="33" borderId="17" xfId="0" applyFont="1" applyFill="1" applyBorder="1" applyAlignment="1" applyProtection="1">
      <alignment vertical="top" wrapText="1"/>
      <protection/>
    </xf>
    <xf numFmtId="0" fontId="15" fillId="33" borderId="10"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2" fillId="10" borderId="18"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19" xfId="0" applyFont="1" applyFill="1" applyBorder="1" applyAlignment="1" applyProtection="1">
      <alignment horizontal="left" vertical="center"/>
      <protection/>
    </xf>
    <xf numFmtId="0" fontId="2" fillId="10" borderId="2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2" fillId="10" borderId="21" xfId="0" applyFont="1" applyFill="1" applyBorder="1" applyAlignment="1" applyProtection="1">
      <alignment horizontal="left" vertical="center" wrapText="1"/>
      <protection/>
    </xf>
    <xf numFmtId="0" fontId="2" fillId="10" borderId="21" xfId="0" applyFont="1" applyFill="1" applyBorder="1" applyAlignment="1" applyProtection="1">
      <alignment vertical="top" wrapText="1"/>
      <protection/>
    </xf>
    <xf numFmtId="0" fontId="15" fillId="10" borderId="20" xfId="0" applyFont="1" applyFill="1" applyBorder="1" applyAlignment="1" applyProtection="1">
      <alignment vertical="top" wrapText="1"/>
      <protection/>
    </xf>
    <xf numFmtId="0" fontId="15" fillId="10" borderId="19"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2" xfId="0" applyFont="1" applyFill="1" applyBorder="1" applyAlignment="1" applyProtection="1">
      <alignment vertical="top" wrapText="1"/>
      <protection/>
    </xf>
    <xf numFmtId="0" fontId="1" fillId="10" borderId="21"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75" fillId="10" borderId="24" xfId="0" applyFont="1" applyFill="1" applyBorder="1" applyAlignment="1">
      <alignment horizontal="left" vertical="center"/>
    </xf>
    <xf numFmtId="0" fontId="75" fillId="10" borderId="18" xfId="0" applyFont="1" applyFill="1" applyBorder="1" applyAlignment="1">
      <alignment horizontal="left" vertical="center"/>
    </xf>
    <xf numFmtId="0" fontId="75" fillId="10" borderId="18" xfId="0" applyFont="1" applyFill="1" applyBorder="1" applyAlignment="1">
      <alignment/>
    </xf>
    <xf numFmtId="0" fontId="75" fillId="10" borderId="25" xfId="0" applyFont="1" applyFill="1" applyBorder="1" applyAlignment="1">
      <alignment/>
    </xf>
    <xf numFmtId="0" fontId="75" fillId="10" borderId="19" xfId="0" applyFont="1" applyFill="1" applyBorder="1" applyAlignment="1">
      <alignment horizontal="left" vertical="center"/>
    </xf>
    <xf numFmtId="0" fontId="2" fillId="10" borderId="20" xfId="0" applyFont="1" applyFill="1" applyBorder="1" applyAlignment="1" applyProtection="1">
      <alignment vertical="top" wrapText="1"/>
      <protection/>
    </xf>
    <xf numFmtId="0" fontId="2" fillId="10" borderId="19"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3" fillId="10" borderId="21" xfId="0" applyFont="1" applyFill="1" applyBorder="1" applyAlignment="1" applyProtection="1">
      <alignment vertical="top" wrapText="1"/>
      <protection/>
    </xf>
    <xf numFmtId="0" fontId="2" fillId="10" borderId="23" xfId="0" applyFont="1" applyFill="1" applyBorder="1" applyAlignment="1" applyProtection="1">
      <alignment vertical="top" wrapText="1"/>
      <protection/>
    </xf>
    <xf numFmtId="0" fontId="3" fillId="10" borderId="0" xfId="0" applyFont="1" applyFill="1" applyBorder="1" applyAlignment="1" applyProtection="1">
      <alignment horizontal="right" vertical="center"/>
      <protection/>
    </xf>
    <xf numFmtId="0" fontId="0" fillId="10" borderId="24" xfId="0" applyFill="1" applyBorder="1" applyAlignment="1">
      <alignment/>
    </xf>
    <xf numFmtId="0" fontId="0" fillId="10" borderId="18" xfId="0" applyFill="1" applyBorder="1" applyAlignment="1">
      <alignment/>
    </xf>
    <xf numFmtId="0" fontId="0" fillId="10" borderId="25" xfId="0" applyFill="1" applyBorder="1" applyAlignment="1">
      <alignment/>
    </xf>
    <xf numFmtId="0" fontId="0" fillId="10" borderId="19" xfId="0" applyFill="1" applyBorder="1" applyAlignment="1">
      <alignment/>
    </xf>
    <xf numFmtId="0" fontId="2" fillId="10" borderId="22" xfId="0" applyFont="1" applyFill="1" applyBorder="1" applyAlignment="1" applyProtection="1">
      <alignment vertical="center"/>
      <protection/>
    </xf>
    <xf numFmtId="0" fontId="2" fillId="10" borderId="21"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3" fillId="10" borderId="20"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0" xfId="0" applyFill="1" applyAlignment="1">
      <alignment horizontal="left" vertical="center"/>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75" fillId="10" borderId="24" xfId="0" applyFont="1" applyFill="1" applyBorder="1" applyAlignment="1">
      <alignment/>
    </xf>
    <xf numFmtId="0" fontId="75" fillId="10" borderId="19" xfId="0" applyFont="1" applyFill="1" applyBorder="1" applyAlignment="1">
      <alignment/>
    </xf>
    <xf numFmtId="0" fontId="75" fillId="10" borderId="20" xfId="0" applyFont="1" applyFill="1" applyBorder="1" applyAlignment="1">
      <alignment/>
    </xf>
    <xf numFmtId="0" fontId="76" fillId="10" borderId="0" xfId="0" applyFont="1" applyFill="1" applyBorder="1" applyAlignment="1">
      <alignment/>
    </xf>
    <xf numFmtId="0" fontId="77" fillId="10" borderId="0" xfId="0" applyFont="1" applyFill="1" applyBorder="1" applyAlignment="1">
      <alignment/>
    </xf>
    <xf numFmtId="0" fontId="76" fillId="0" borderId="26" xfId="0" applyFont="1" applyFill="1" applyBorder="1" applyAlignment="1">
      <alignment vertical="top" wrapText="1"/>
    </xf>
    <xf numFmtId="0" fontId="76" fillId="0" borderId="23" xfId="0" applyFont="1" applyFill="1" applyBorder="1" applyAlignment="1">
      <alignment vertical="top" wrapText="1"/>
    </xf>
    <xf numFmtId="0" fontId="76" fillId="0" borderId="27" xfId="0" applyFont="1" applyFill="1" applyBorder="1" applyAlignment="1">
      <alignment vertical="top" wrapText="1"/>
    </xf>
    <xf numFmtId="0" fontId="76" fillId="0" borderId="20" xfId="0" applyFont="1" applyFill="1" applyBorder="1" applyAlignment="1">
      <alignment vertical="top" wrapText="1"/>
    </xf>
    <xf numFmtId="0" fontId="76" fillId="0" borderId="16" xfId="0" applyFont="1" applyFill="1" applyBorder="1" applyAlignment="1">
      <alignment vertical="top" wrapText="1"/>
    </xf>
    <xf numFmtId="0" fontId="75" fillId="0" borderId="16" xfId="0" applyFont="1" applyFill="1" applyBorder="1" applyAlignment="1">
      <alignment vertical="top" wrapText="1"/>
    </xf>
    <xf numFmtId="0" fontId="75" fillId="10" borderId="21" xfId="0" applyFont="1" applyFill="1" applyBorder="1" applyAlignment="1">
      <alignment/>
    </xf>
    <xf numFmtId="0" fontId="78" fillId="0" borderId="16" xfId="0" applyFont="1" applyFill="1" applyBorder="1" applyAlignment="1">
      <alignment horizontal="center" vertical="top" wrapText="1"/>
    </xf>
    <xf numFmtId="0" fontId="78" fillId="0" borderId="28" xfId="0" applyFont="1" applyFill="1" applyBorder="1" applyAlignment="1">
      <alignment horizontal="center" vertical="top" wrapText="1"/>
    </xf>
    <xf numFmtId="0" fontId="78" fillId="0" borderId="16" xfId="0" applyFont="1" applyFill="1" applyBorder="1" applyAlignment="1">
      <alignment horizontal="center" vertical="top"/>
    </xf>
    <xf numFmtId="0" fontId="3" fillId="33" borderId="29" xfId="0" applyFont="1" applyFill="1" applyBorder="1" applyAlignment="1" applyProtection="1">
      <alignment horizontal="right" vertical="center" wrapText="1"/>
      <protection/>
    </xf>
    <xf numFmtId="0" fontId="3" fillId="33" borderId="30"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16" fillId="33" borderId="24" xfId="0" applyFont="1" applyFill="1" applyBorder="1" applyAlignment="1" applyProtection="1">
      <alignment vertical="top" wrapText="1"/>
      <protection/>
    </xf>
    <xf numFmtId="0" fontId="16" fillId="33" borderId="32" xfId="0"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center" wrapText="1"/>
      <protection/>
    </xf>
    <xf numFmtId="0" fontId="16" fillId="33" borderId="33" xfId="0" applyFont="1" applyFill="1" applyBorder="1" applyAlignment="1" applyProtection="1">
      <alignment horizontal="left" vertical="top" wrapText="1"/>
      <protection/>
    </xf>
    <xf numFmtId="0" fontId="16" fillId="10" borderId="34"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16" fillId="10" borderId="20" xfId="0" applyFont="1" applyFill="1" applyBorder="1" applyAlignment="1">
      <alignment horizontal="center"/>
    </xf>
    <xf numFmtId="0" fontId="75" fillId="10" borderId="22" xfId="0" applyFont="1" applyFill="1" applyBorder="1" applyAlignment="1">
      <alignment/>
    </xf>
    <xf numFmtId="0" fontId="75" fillId="10" borderId="23" xfId="0" applyFont="1" applyFill="1" applyBorder="1" applyAlignment="1">
      <alignment/>
    </xf>
    <xf numFmtId="0" fontId="11" fillId="10" borderId="0" xfId="0" applyFont="1" applyFill="1" applyBorder="1" applyAlignment="1" applyProtection="1">
      <alignment horizontal="left" vertical="center" wrapText="1"/>
      <protection/>
    </xf>
    <xf numFmtId="0" fontId="16" fillId="10" borderId="20" xfId="0" applyFont="1" applyFill="1" applyBorder="1" applyAlignment="1" applyProtection="1">
      <alignment horizontal="left"/>
      <protection/>
    </xf>
    <xf numFmtId="0" fontId="3" fillId="33" borderId="18" xfId="0" applyFont="1" applyFill="1" applyBorder="1" applyAlignment="1" applyProtection="1">
      <alignment horizontal="center" vertical="center" wrapText="1"/>
      <protection/>
    </xf>
    <xf numFmtId="0" fontId="2" fillId="33" borderId="35" xfId="0" applyFont="1" applyFill="1" applyBorder="1" applyAlignment="1" applyProtection="1">
      <alignment vertical="top" wrapText="1"/>
      <protection/>
    </xf>
    <xf numFmtId="0" fontId="2" fillId="33" borderId="36" xfId="0" applyFont="1" applyFill="1" applyBorder="1" applyAlignment="1" applyProtection="1">
      <alignment vertical="top" wrapText="1"/>
      <protection/>
    </xf>
    <xf numFmtId="0" fontId="3" fillId="33" borderId="37" xfId="0" applyFont="1" applyFill="1" applyBorder="1" applyAlignment="1" applyProtection="1">
      <alignment horizontal="right" vertical="center" wrapText="1"/>
      <protection/>
    </xf>
    <xf numFmtId="0" fontId="15" fillId="33" borderId="16" xfId="0" applyFont="1" applyFill="1" applyBorder="1" applyAlignment="1" applyProtection="1">
      <alignment horizontal="center"/>
      <protection/>
    </xf>
    <xf numFmtId="0" fontId="15" fillId="33" borderId="38" xfId="0" applyFont="1" applyFill="1" applyBorder="1" applyAlignment="1" applyProtection="1">
      <alignment horizontal="left" vertical="top" wrapText="1"/>
      <protection/>
    </xf>
    <xf numFmtId="3" fontId="16" fillId="33" borderId="39" xfId="0" applyNumberFormat="1" applyFont="1" applyFill="1" applyBorder="1" applyAlignment="1" applyProtection="1">
      <alignment horizontal="right" vertical="center" wrapText="1"/>
      <protection/>
    </xf>
    <xf numFmtId="0" fontId="16" fillId="33" borderId="39" xfId="0" applyFont="1" applyFill="1" applyBorder="1" applyAlignment="1" applyProtection="1">
      <alignment horizontal="right" vertical="top" wrapText="1"/>
      <protection/>
    </xf>
    <xf numFmtId="3" fontId="16" fillId="33" borderId="15" xfId="0" applyNumberFormat="1" applyFont="1" applyFill="1" applyBorder="1" applyAlignment="1" applyProtection="1">
      <alignment horizontal="right" vertical="center" wrapText="1"/>
      <protection/>
    </xf>
    <xf numFmtId="0" fontId="16" fillId="33" borderId="32" xfId="0" applyFont="1" applyFill="1" applyBorder="1" applyAlignment="1" applyProtection="1">
      <alignment horizontal="left" vertical="top" wrapText="1"/>
      <protection/>
    </xf>
    <xf numFmtId="3" fontId="16" fillId="33" borderId="40" xfId="0" applyNumberFormat="1" applyFont="1" applyFill="1" applyBorder="1" applyAlignment="1" applyProtection="1">
      <alignment horizontal="right" vertical="center" wrapText="1"/>
      <protection/>
    </xf>
    <xf numFmtId="0" fontId="16" fillId="33" borderId="40" xfId="0" applyFont="1" applyFill="1" applyBorder="1" applyAlignment="1" applyProtection="1">
      <alignment horizontal="right" vertical="top" wrapText="1"/>
      <protection/>
    </xf>
    <xf numFmtId="3" fontId="16" fillId="33" borderId="32" xfId="0" applyNumberFormat="1" applyFont="1" applyFill="1" applyBorder="1" applyAlignment="1" applyProtection="1">
      <alignment horizontal="right" vertical="center" wrapText="1"/>
      <protection/>
    </xf>
    <xf numFmtId="0" fontId="15" fillId="33" borderId="38" xfId="0" applyFont="1" applyFill="1" applyBorder="1" applyAlignment="1" applyProtection="1">
      <alignment horizontal="left" vertical="center" wrapText="1"/>
      <protection/>
    </xf>
    <xf numFmtId="0" fontId="16" fillId="33" borderId="15" xfId="0" applyFont="1" applyFill="1" applyBorder="1" applyAlignment="1" applyProtection="1">
      <alignment horizontal="left" vertical="center" wrapText="1"/>
      <protection/>
    </xf>
    <xf numFmtId="14" fontId="16" fillId="33" borderId="39" xfId="0" applyNumberFormat="1" applyFont="1" applyFill="1" applyBorder="1" applyAlignment="1" applyProtection="1">
      <alignment horizontal="right" vertical="center" wrapText="1"/>
      <protection/>
    </xf>
    <xf numFmtId="1" fontId="16" fillId="33" borderId="41" xfId="0" applyNumberFormat="1" applyFont="1" applyFill="1" applyBorder="1" applyAlignment="1" applyProtection="1">
      <alignment horizontal="right" vertical="center" wrapText="1"/>
      <protection/>
    </xf>
    <xf numFmtId="4" fontId="15" fillId="33" borderId="15" xfId="0" applyNumberFormat="1" applyFont="1" applyFill="1" applyBorder="1" applyAlignment="1" applyProtection="1">
      <alignment horizontal="center" vertical="center" wrapText="1"/>
      <protection/>
    </xf>
    <xf numFmtId="0" fontId="15" fillId="0" borderId="15" xfId="0" applyFont="1" applyFill="1" applyBorder="1" applyAlignment="1" applyProtection="1">
      <alignment vertical="center" wrapText="1"/>
      <protection/>
    </xf>
    <xf numFmtId="0" fontId="15" fillId="0" borderId="15" xfId="0" applyFont="1" applyFill="1" applyBorder="1" applyAlignment="1" applyProtection="1">
      <alignment horizontal="left" vertical="center" wrapText="1"/>
      <protection/>
    </xf>
    <xf numFmtId="0" fontId="15" fillId="33" borderId="15" xfId="0" applyFont="1" applyFill="1" applyBorder="1" applyAlignment="1" applyProtection="1">
      <alignment horizontal="center" vertical="center" wrapText="1"/>
      <protection/>
    </xf>
    <xf numFmtId="4" fontId="15" fillId="33" borderId="42" xfId="0" applyNumberFormat="1" applyFont="1" applyFill="1" applyBorder="1" applyAlignment="1" applyProtection="1">
      <alignment horizontal="center" vertical="center" wrapText="1"/>
      <protection/>
    </xf>
    <xf numFmtId="4" fontId="15" fillId="33" borderId="43" xfId="0" applyNumberFormat="1"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15" fillId="33" borderId="27" xfId="0" applyFont="1" applyFill="1" applyBorder="1" applyAlignment="1" applyProtection="1">
      <alignment vertical="top" wrapText="1"/>
      <protection/>
    </xf>
    <xf numFmtId="0" fontId="15" fillId="0" borderId="28" xfId="0" applyFont="1" applyFill="1" applyBorder="1" applyAlignment="1">
      <alignment vertical="top" wrapText="1"/>
    </xf>
    <xf numFmtId="0" fontId="15" fillId="0" borderId="23" xfId="0" applyFont="1" applyFill="1" applyBorder="1" applyAlignment="1">
      <alignment vertical="top" wrapText="1"/>
    </xf>
    <xf numFmtId="0" fontId="76" fillId="0" borderId="16" xfId="0" applyFont="1" applyFill="1" applyBorder="1" applyAlignment="1">
      <alignment horizontal="center" vertical="center"/>
    </xf>
    <xf numFmtId="0" fontId="16" fillId="35" borderId="0" xfId="0" applyFont="1" applyFill="1" applyBorder="1" applyAlignment="1" applyProtection="1">
      <alignment horizontal="left" vertical="center" wrapText="1"/>
      <protection/>
    </xf>
    <xf numFmtId="3" fontId="16" fillId="35" borderId="0" xfId="0" applyNumberFormat="1" applyFont="1" applyFill="1" applyBorder="1" applyAlignment="1" applyProtection="1">
      <alignment horizontal="right" vertical="center" wrapText="1"/>
      <protection/>
    </xf>
    <xf numFmtId="14" fontId="16" fillId="35" borderId="0" xfId="0" applyNumberFormat="1" applyFont="1" applyFill="1" applyBorder="1" applyAlignment="1" applyProtection="1">
      <alignment horizontal="right" vertical="center" wrapText="1"/>
      <protection/>
    </xf>
    <xf numFmtId="1" fontId="16" fillId="35" borderId="0" xfId="0" applyNumberFormat="1" applyFont="1" applyFill="1" applyBorder="1" applyAlignment="1" applyProtection="1">
      <alignment horizontal="right" vertical="center" wrapText="1"/>
      <protection/>
    </xf>
    <xf numFmtId="0" fontId="73" fillId="0" borderId="0" xfId="0" applyFont="1" applyAlignment="1">
      <alignment/>
    </xf>
    <xf numFmtId="0" fontId="16" fillId="10" borderId="19" xfId="0" applyFont="1" applyFill="1" applyBorder="1" applyAlignment="1" applyProtection="1">
      <alignment vertical="top" wrapText="1"/>
      <protection/>
    </xf>
    <xf numFmtId="0" fontId="1" fillId="35" borderId="0" xfId="0" applyFont="1" applyFill="1" applyBorder="1" applyAlignment="1" applyProtection="1">
      <alignment vertical="top" wrapText="1"/>
      <protection/>
    </xf>
    <xf numFmtId="0" fontId="8" fillId="35" borderId="0" xfId="0" applyFont="1" applyFill="1" applyBorder="1" applyAlignment="1" applyProtection="1">
      <alignment vertical="top" wrapText="1"/>
      <protection/>
    </xf>
    <xf numFmtId="0" fontId="9" fillId="35" borderId="0" xfId="0" applyFont="1" applyFill="1" applyBorder="1" applyAlignment="1" applyProtection="1">
      <alignment vertical="top" wrapText="1"/>
      <protection/>
    </xf>
    <xf numFmtId="3" fontId="1" fillId="35" borderId="0" xfId="0" applyNumberFormat="1" applyFont="1" applyFill="1" applyBorder="1" applyAlignment="1" applyProtection="1">
      <alignment vertical="top" wrapText="1"/>
      <protection locked="0"/>
    </xf>
    <xf numFmtId="0" fontId="1" fillId="35" borderId="0" xfId="0" applyFont="1" applyFill="1" applyBorder="1" applyAlignment="1" applyProtection="1">
      <alignment vertical="top" wrapText="1"/>
      <protection locked="0"/>
    </xf>
    <xf numFmtId="0" fontId="1" fillId="35" borderId="0" xfId="0" applyFont="1" applyFill="1" applyBorder="1" applyAlignment="1" applyProtection="1">
      <alignment/>
      <protection/>
    </xf>
    <xf numFmtId="0" fontId="0" fillId="35" borderId="0" xfId="0" applyFill="1" applyBorder="1" applyAlignment="1">
      <alignment/>
    </xf>
    <xf numFmtId="0" fontId="1" fillId="35" borderId="20" xfId="0" applyFont="1" applyFill="1" applyBorder="1" applyAlignment="1" applyProtection="1">
      <alignment vertical="top" wrapText="1"/>
      <protection/>
    </xf>
    <xf numFmtId="0" fontId="1" fillId="35" borderId="20" xfId="0" applyFont="1" applyFill="1" applyBorder="1" applyAlignment="1" applyProtection="1">
      <alignment/>
      <protection/>
    </xf>
    <xf numFmtId="0" fontId="0" fillId="35" borderId="20" xfId="0"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22" xfId="0" applyFill="1" applyBorder="1" applyAlignment="1">
      <alignment/>
    </xf>
    <xf numFmtId="0" fontId="1" fillId="35" borderId="19" xfId="0" applyFont="1" applyFill="1" applyBorder="1" applyAlignment="1" applyProtection="1">
      <alignment vertical="top" wrapText="1"/>
      <protection/>
    </xf>
    <xf numFmtId="0" fontId="0" fillId="35" borderId="19" xfId="0" applyFill="1" applyBorder="1" applyAlignment="1">
      <alignment/>
    </xf>
    <xf numFmtId="0" fontId="75" fillId="33" borderId="16" xfId="0" applyFont="1" applyFill="1" applyBorder="1" applyAlignment="1">
      <alignment horizontal="left" vertical="center" wrapText="1"/>
    </xf>
    <xf numFmtId="0" fontId="75" fillId="0" borderId="10" xfId="0" applyFont="1" applyBorder="1" applyAlignment="1">
      <alignment horizontal="left" vertical="top"/>
    </xf>
    <xf numFmtId="0" fontId="3" fillId="10" borderId="0" xfId="0" applyFont="1" applyFill="1" applyBorder="1" applyAlignment="1" applyProtection="1">
      <alignment horizontal="left" vertical="center" wrapText="1"/>
      <protection/>
    </xf>
    <xf numFmtId="0" fontId="15" fillId="33" borderId="32" xfId="0" applyFont="1" applyFill="1" applyBorder="1" applyAlignment="1" applyProtection="1">
      <alignment horizontal="center" vertical="center" wrapText="1"/>
      <protection/>
    </xf>
    <xf numFmtId="0" fontId="15" fillId="33" borderId="43" xfId="0" applyFont="1" applyFill="1" applyBorder="1" applyAlignment="1" applyProtection="1">
      <alignment horizontal="center" vertical="center" wrapText="1"/>
      <protection/>
    </xf>
    <xf numFmtId="4" fontId="15" fillId="33" borderId="32" xfId="0" applyNumberFormat="1"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center" wrapText="1"/>
      <protection/>
    </xf>
    <xf numFmtId="0" fontId="0" fillId="0" borderId="0" xfId="0" applyBorder="1" applyAlignment="1">
      <alignment/>
    </xf>
    <xf numFmtId="0" fontId="79" fillId="10" borderId="24" xfId="0" applyFont="1" applyFill="1" applyBorder="1" applyAlignment="1">
      <alignment vertical="center"/>
    </xf>
    <xf numFmtId="0" fontId="79" fillId="10" borderId="19" xfId="0" applyFont="1" applyFill="1" applyBorder="1" applyAlignment="1">
      <alignment vertical="center"/>
    </xf>
    <xf numFmtId="0" fontId="79" fillId="10" borderId="0" xfId="0" applyFont="1" applyFill="1" applyBorder="1" applyAlignment="1">
      <alignment vertical="center"/>
    </xf>
    <xf numFmtId="0" fontId="0" fillId="10" borderId="0" xfId="0" applyFill="1" applyBorder="1" applyAlignment="1">
      <alignment/>
    </xf>
    <xf numFmtId="0" fontId="0" fillId="10" borderId="20" xfId="0" applyFill="1" applyBorder="1" applyAlignment="1">
      <alignment/>
    </xf>
    <xf numFmtId="0" fontId="0" fillId="33" borderId="0" xfId="0" applyFill="1" applyAlignment="1">
      <alignment/>
    </xf>
    <xf numFmtId="0" fontId="0" fillId="0" borderId="0" xfId="0" applyAlignment="1">
      <alignment horizontal="center" vertical="center"/>
    </xf>
    <xf numFmtId="0" fontId="80" fillId="36" borderId="16" xfId="0" applyFont="1" applyFill="1" applyBorder="1" applyAlignment="1">
      <alignment horizontal="center" vertical="center" wrapText="1"/>
    </xf>
    <xf numFmtId="0" fontId="80" fillId="36" borderId="28" xfId="0" applyFont="1" applyFill="1" applyBorder="1" applyAlignment="1">
      <alignment horizontal="center" vertical="center" wrapText="1"/>
    </xf>
    <xf numFmtId="0" fontId="81" fillId="10" borderId="44" xfId="0" applyFont="1" applyFill="1" applyBorder="1" applyAlignment="1">
      <alignment horizontal="center" vertical="center" wrapText="1"/>
    </xf>
    <xf numFmtId="0" fontId="81" fillId="33" borderId="44" xfId="0" applyFont="1" applyFill="1" applyBorder="1" applyAlignment="1">
      <alignment vertical="top" wrapText="1"/>
    </xf>
    <xf numFmtId="0" fontId="82" fillId="36" borderId="44" xfId="0" applyFont="1" applyFill="1" applyBorder="1" applyAlignment="1">
      <alignment horizontal="center" vertical="center" wrapText="1"/>
    </xf>
    <xf numFmtId="0" fontId="82" fillId="36" borderId="25" xfId="0" applyFont="1" applyFill="1" applyBorder="1" applyAlignment="1">
      <alignment horizontal="center" vertical="center" wrapText="1"/>
    </xf>
    <xf numFmtId="0" fontId="81" fillId="10" borderId="11" xfId="0" applyFont="1" applyFill="1" applyBorder="1" applyAlignment="1">
      <alignment horizontal="center" vertical="center" wrapText="1"/>
    </xf>
    <xf numFmtId="0" fontId="82" fillId="36" borderId="16" xfId="0" applyFont="1" applyFill="1" applyBorder="1" applyAlignment="1">
      <alignment horizontal="center" vertical="center" wrapText="1"/>
    </xf>
    <xf numFmtId="0" fontId="82" fillId="36" borderId="28" xfId="0" applyFont="1" applyFill="1" applyBorder="1" applyAlignment="1">
      <alignment horizontal="center" vertical="center" wrapText="1"/>
    </xf>
    <xf numFmtId="0" fontId="82" fillId="36" borderId="28" xfId="0" applyFont="1" applyFill="1" applyBorder="1" applyAlignment="1">
      <alignment horizontal="center" vertical="center" wrapText="1"/>
    </xf>
    <xf numFmtId="0" fontId="81" fillId="10" borderId="16" xfId="0" applyFont="1" applyFill="1" applyBorder="1" applyAlignment="1">
      <alignment horizontal="center" vertical="center" wrapText="1"/>
    </xf>
    <xf numFmtId="0" fontId="28" fillId="0" borderId="45" xfId="0" applyFont="1" applyBorder="1" applyAlignment="1" applyProtection="1">
      <alignment vertical="top" wrapText="1"/>
      <protection/>
    </xf>
    <xf numFmtId="0" fontId="83" fillId="33" borderId="0" xfId="53" applyFont="1" applyFill="1" applyBorder="1" applyAlignment="1" applyProtection="1">
      <alignment horizontal="center" vertical="top" wrapText="1"/>
      <protection/>
    </xf>
    <xf numFmtId="0" fontId="75" fillId="33" borderId="0" xfId="0" applyFont="1" applyFill="1" applyAlignment="1">
      <alignment/>
    </xf>
    <xf numFmtId="0" fontId="28" fillId="0" borderId="46" xfId="0" applyFont="1" applyBorder="1" applyAlignment="1" applyProtection="1">
      <alignment vertical="top" wrapText="1"/>
      <protection/>
    </xf>
    <xf numFmtId="0" fontId="28" fillId="0" borderId="46" xfId="0" applyFont="1" applyBorder="1" applyAlignment="1" applyProtection="1">
      <alignment horizontal="left" vertical="top" wrapText="1"/>
      <protection/>
    </xf>
    <xf numFmtId="0" fontId="28" fillId="0" borderId="11" xfId="0" applyFont="1" applyBorder="1" applyAlignment="1" applyProtection="1">
      <alignment vertical="top" wrapText="1"/>
      <protection/>
    </xf>
    <xf numFmtId="0" fontId="75" fillId="0" borderId="0" xfId="0" applyFont="1" applyBorder="1" applyAlignment="1">
      <alignment/>
    </xf>
    <xf numFmtId="0" fontId="28" fillId="0" borderId="16" xfId="0" applyFont="1" applyBorder="1" applyAlignment="1" applyProtection="1">
      <alignment vertical="top" wrapText="1"/>
      <protection/>
    </xf>
    <xf numFmtId="0" fontId="2" fillId="10" borderId="20" xfId="0" applyFont="1" applyFill="1" applyBorder="1" applyAlignment="1" applyProtection="1">
      <alignment vertical="top"/>
      <protection/>
    </xf>
    <xf numFmtId="0" fontId="2" fillId="10" borderId="21" xfId="0" applyFont="1" applyFill="1" applyBorder="1" applyAlignment="1" applyProtection="1">
      <alignment vertical="top"/>
      <protection/>
    </xf>
    <xf numFmtId="0" fontId="2" fillId="10" borderId="23" xfId="0" applyFont="1" applyFill="1" applyBorder="1" applyAlignment="1" applyProtection="1">
      <alignment vertical="top"/>
      <protection/>
    </xf>
    <xf numFmtId="0" fontId="75" fillId="0" borderId="0" xfId="0" applyFont="1" applyFill="1" applyAlignment="1" applyProtection="1">
      <alignment horizontal="right" vertical="center"/>
      <protection/>
    </xf>
    <xf numFmtId="0" fontId="75" fillId="0" borderId="0" xfId="0" applyFont="1" applyFill="1" applyAlignment="1" applyProtection="1">
      <alignment vertical="center"/>
      <protection/>
    </xf>
    <xf numFmtId="0" fontId="75" fillId="0" borderId="0" xfId="0" applyFont="1" applyAlignment="1" applyProtection="1">
      <alignment vertical="center"/>
      <protection/>
    </xf>
    <xf numFmtId="0" fontId="75" fillId="10" borderId="24" xfId="0" applyFont="1" applyFill="1" applyBorder="1" applyAlignment="1" applyProtection="1">
      <alignment horizontal="right" vertical="center"/>
      <protection/>
    </xf>
    <xf numFmtId="0" fontId="75" fillId="10" borderId="18" xfId="0" applyFont="1" applyFill="1" applyBorder="1" applyAlignment="1" applyProtection="1">
      <alignment horizontal="right" vertical="center"/>
      <protection/>
    </xf>
    <xf numFmtId="0" fontId="75" fillId="10" borderId="18" xfId="0" applyFont="1" applyFill="1" applyBorder="1" applyAlignment="1" applyProtection="1">
      <alignment vertical="center"/>
      <protection/>
    </xf>
    <xf numFmtId="0" fontId="75" fillId="10" borderId="25" xfId="0" applyFont="1" applyFill="1" applyBorder="1" applyAlignment="1" applyProtection="1">
      <alignment vertical="center"/>
      <protection/>
    </xf>
    <xf numFmtId="0" fontId="75" fillId="10" borderId="19" xfId="0" applyFont="1" applyFill="1" applyBorder="1" applyAlignment="1" applyProtection="1">
      <alignment horizontal="right" vertical="center"/>
      <protection/>
    </xf>
    <xf numFmtId="0" fontId="75" fillId="10" borderId="0" xfId="0" applyFont="1" applyFill="1" applyBorder="1" applyAlignment="1" applyProtection="1">
      <alignment horizontal="right" vertical="center"/>
      <protection/>
    </xf>
    <xf numFmtId="0" fontId="84" fillId="0" borderId="16" xfId="0" applyFont="1" applyBorder="1" applyAlignment="1">
      <alignment horizontal="center" vertical="center"/>
    </xf>
    <xf numFmtId="0" fontId="75" fillId="10" borderId="20" xfId="0" applyFont="1" applyFill="1" applyBorder="1" applyAlignment="1" applyProtection="1">
      <alignment vertical="center"/>
      <protection/>
    </xf>
    <xf numFmtId="0" fontId="75" fillId="10" borderId="0" xfId="0" applyFont="1" applyFill="1" applyBorder="1" applyAlignment="1" applyProtection="1">
      <alignment vertical="center"/>
      <protection/>
    </xf>
    <xf numFmtId="0" fontId="85" fillId="10" borderId="0" xfId="0" applyFont="1" applyFill="1" applyBorder="1" applyAlignment="1" applyProtection="1">
      <alignment horizontal="right" vertical="center"/>
      <protection/>
    </xf>
    <xf numFmtId="0" fontId="86" fillId="33" borderId="16" xfId="0" applyFont="1" applyFill="1" applyBorder="1" applyAlignment="1" applyProtection="1">
      <alignment horizontal="center" vertical="center"/>
      <protection/>
    </xf>
    <xf numFmtId="0" fontId="2" fillId="10" borderId="19" xfId="0" applyFont="1" applyFill="1" applyBorder="1" applyAlignment="1" applyProtection="1">
      <alignment horizontal="right" vertical="center"/>
      <protection/>
    </xf>
    <xf numFmtId="0" fontId="2" fillId="10" borderId="0" xfId="0" applyFont="1" applyFill="1" applyBorder="1" applyAlignment="1" applyProtection="1">
      <alignment vertical="center"/>
      <protection/>
    </xf>
    <xf numFmtId="0" fontId="2" fillId="10" borderId="2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33" borderId="16" xfId="0" applyFont="1" applyFill="1" applyBorder="1" applyAlignment="1" applyProtection="1">
      <alignment horizontal="left" vertical="center" wrapText="1"/>
      <protection locked="0"/>
    </xf>
    <xf numFmtId="1" fontId="2" fillId="33" borderId="47" xfId="0" applyNumberFormat="1" applyFont="1" applyFill="1" applyBorder="1" applyAlignment="1" applyProtection="1">
      <alignment horizontal="left" vertical="center"/>
      <protection locked="0"/>
    </xf>
    <xf numFmtId="0" fontId="4" fillId="0" borderId="0" xfId="0" applyFont="1" applyAlignment="1" applyProtection="1">
      <alignment vertical="center"/>
      <protection/>
    </xf>
    <xf numFmtId="1" fontId="2" fillId="33" borderId="10" xfId="0" applyNumberFormat="1" applyFont="1" applyFill="1" applyBorder="1" applyAlignment="1" applyProtection="1">
      <alignment horizontal="left" vertical="center"/>
      <protection locked="0"/>
    </xf>
    <xf numFmtId="0" fontId="2" fillId="10" borderId="19" xfId="0" applyFont="1" applyFill="1" applyBorder="1" applyAlignment="1" applyProtection="1">
      <alignment horizontal="right" vertical="center" wrapText="1"/>
      <protection/>
    </xf>
    <xf numFmtId="1" fontId="2" fillId="33" borderId="48" xfId="0" applyNumberFormat="1" applyFont="1" applyFill="1" applyBorder="1" applyAlignment="1" applyProtection="1">
      <alignment horizontal="left" vertical="center"/>
      <protection locked="0"/>
    </xf>
    <xf numFmtId="1" fontId="2" fillId="33" borderId="16" xfId="0" applyNumberFormat="1" applyFont="1" applyFill="1" applyBorder="1" applyAlignment="1" applyProtection="1">
      <alignment horizontal="left" vertical="center"/>
      <protection locked="0"/>
    </xf>
    <xf numFmtId="0" fontId="5" fillId="10" borderId="0" xfId="0" applyFont="1" applyFill="1" applyBorder="1" applyAlignment="1" applyProtection="1">
      <alignment horizontal="right" vertical="center"/>
      <protection/>
    </xf>
    <xf numFmtId="14"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7" fillId="10" borderId="20"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3" fillId="1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10" borderId="19" xfId="0" applyFont="1" applyFill="1" applyBorder="1" applyAlignment="1" applyProtection="1">
      <alignment horizontal="right" vertical="center"/>
      <protection/>
    </xf>
    <xf numFmtId="0" fontId="2" fillId="33" borderId="16" xfId="0" applyNumberFormat="1" applyFont="1" applyFill="1" applyBorder="1" applyAlignment="1" applyProtection="1">
      <alignment vertical="center" wrapText="1"/>
      <protection locked="0"/>
    </xf>
    <xf numFmtId="0" fontId="7" fillId="0" borderId="0" xfId="0" applyFont="1" applyFill="1" applyAlignment="1" applyProtection="1">
      <alignment vertical="center"/>
      <protection/>
    </xf>
    <xf numFmtId="0" fontId="67" fillId="33" borderId="16" xfId="53" applyFill="1" applyBorder="1" applyAlignment="1" applyProtection="1">
      <alignment vertical="center" wrapText="1"/>
      <protection locked="0"/>
    </xf>
    <xf numFmtId="0" fontId="6" fillId="10" borderId="0" xfId="0" applyFont="1" applyFill="1" applyBorder="1" applyAlignment="1" applyProtection="1">
      <alignment horizontal="right" vertical="center"/>
      <protection/>
    </xf>
    <xf numFmtId="0" fontId="2" fillId="33" borderId="47" xfId="0" applyFont="1" applyFill="1" applyBorder="1" applyAlignment="1" applyProtection="1">
      <alignment vertical="center"/>
      <protection locked="0"/>
    </xf>
    <xf numFmtId="0" fontId="67" fillId="33" borderId="10" xfId="53" applyFill="1" applyBorder="1" applyAlignment="1" applyProtection="1">
      <alignment vertical="center"/>
      <protection locked="0"/>
    </xf>
    <xf numFmtId="180" fontId="2" fillId="33" borderId="11" xfId="0" applyNumberFormat="1" applyFont="1" applyFill="1" applyBorder="1" applyAlignment="1" applyProtection="1">
      <alignment horizontal="left" vertical="center"/>
      <protection locked="0"/>
    </xf>
    <xf numFmtId="0" fontId="2" fillId="10" borderId="22" xfId="0" applyFont="1" applyFill="1" applyBorder="1" applyAlignment="1" applyProtection="1">
      <alignment horizontal="right" vertical="center"/>
      <protection/>
    </xf>
    <xf numFmtId="0" fontId="2" fillId="10" borderId="21" xfId="0" applyFont="1" applyFill="1" applyBorder="1" applyAlignment="1" applyProtection="1">
      <alignment horizontal="right" vertical="center"/>
      <protection/>
    </xf>
    <xf numFmtId="4" fontId="15" fillId="0" borderId="15" xfId="0" applyNumberFormat="1" applyFont="1" applyFill="1" applyBorder="1" applyAlignment="1" applyProtection="1">
      <alignment horizontal="center" vertical="center" wrapText="1"/>
      <protection/>
    </xf>
    <xf numFmtId="4" fontId="15" fillId="33" borderId="39" xfId="0" applyNumberFormat="1" applyFont="1" applyFill="1" applyBorder="1" applyAlignment="1" applyProtection="1">
      <alignment horizontal="center" vertical="center" wrapText="1"/>
      <protection/>
    </xf>
    <xf numFmtId="0" fontId="75" fillId="0" borderId="0" xfId="0" applyFont="1" applyAlignment="1">
      <alignment vertical="center"/>
    </xf>
    <xf numFmtId="0" fontId="0" fillId="0" borderId="0" xfId="0" applyAlignment="1">
      <alignment vertical="center"/>
    </xf>
    <xf numFmtId="0" fontId="2" fillId="10" borderId="24" xfId="0" applyFont="1" applyFill="1" applyBorder="1" applyAlignment="1" applyProtection="1">
      <alignment vertical="center"/>
      <protection/>
    </xf>
    <xf numFmtId="0" fontId="2" fillId="10" borderId="18" xfId="0" applyFont="1" applyFill="1" applyBorder="1" applyAlignment="1" applyProtection="1">
      <alignment vertical="center"/>
      <protection/>
    </xf>
    <xf numFmtId="0" fontId="0" fillId="10" borderId="18" xfId="0" applyFill="1" applyBorder="1" applyAlignment="1">
      <alignment vertical="center"/>
    </xf>
    <xf numFmtId="0" fontId="2" fillId="10" borderId="25" xfId="0" applyFont="1" applyFill="1" applyBorder="1" applyAlignment="1" applyProtection="1">
      <alignment vertical="center"/>
      <protection/>
    </xf>
    <xf numFmtId="0" fontId="0" fillId="10" borderId="19" xfId="0" applyFill="1" applyBorder="1" applyAlignment="1">
      <alignment vertical="center"/>
    </xf>
    <xf numFmtId="0" fontId="14" fillId="10" borderId="20" xfId="0" applyFont="1" applyFill="1" applyBorder="1" applyAlignment="1" applyProtection="1">
      <alignment vertical="center"/>
      <protection/>
    </xf>
    <xf numFmtId="0" fontId="2" fillId="10" borderId="19" xfId="0" applyFont="1" applyFill="1" applyBorder="1" applyAlignment="1" applyProtection="1">
      <alignment vertical="center"/>
      <protection/>
    </xf>
    <xf numFmtId="0" fontId="11" fillId="10" borderId="0" xfId="0" applyFont="1" applyFill="1" applyBorder="1" applyAlignment="1" applyProtection="1">
      <alignment horizontal="center" vertical="center" wrapText="1"/>
      <protection/>
    </xf>
    <xf numFmtId="0" fontId="0" fillId="10" borderId="0" xfId="0" applyFill="1" applyBorder="1" applyAlignment="1">
      <alignment vertical="center"/>
    </xf>
    <xf numFmtId="0" fontId="0" fillId="33" borderId="16" xfId="0" applyFill="1" applyBorder="1" applyAlignment="1">
      <alignment vertical="center"/>
    </xf>
    <xf numFmtId="0" fontId="0" fillId="0" borderId="0" xfId="0" applyFill="1" applyAlignment="1">
      <alignment vertical="center"/>
    </xf>
    <xf numFmtId="0" fontId="5" fillId="10" borderId="0" xfId="0" applyFont="1" applyFill="1" applyBorder="1" applyAlignment="1" applyProtection="1">
      <alignment vertical="center"/>
      <protection/>
    </xf>
    <xf numFmtId="0" fontId="0" fillId="10" borderId="0" xfId="0" applyFill="1" applyAlignment="1">
      <alignment vertical="center"/>
    </xf>
    <xf numFmtId="0" fontId="10" fillId="10" borderId="0" xfId="0" applyFont="1" applyFill="1" applyBorder="1" applyAlignment="1" applyProtection="1">
      <alignment vertical="center" wrapText="1"/>
      <protection/>
    </xf>
    <xf numFmtId="0" fontId="2" fillId="33" borderId="47" xfId="0" applyFont="1" applyFill="1" applyBorder="1" applyAlignment="1" applyProtection="1">
      <alignment horizontal="left" vertical="center" wrapText="1"/>
      <protection/>
    </xf>
    <xf numFmtId="0" fontId="2" fillId="33" borderId="10"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10" borderId="21" xfId="0" applyFont="1" applyFill="1" applyBorder="1" applyAlignment="1" applyProtection="1">
      <alignment vertical="center" wrapText="1"/>
      <protection/>
    </xf>
    <xf numFmtId="0" fontId="0" fillId="10" borderId="21" xfId="0" applyFill="1" applyBorder="1" applyAlignment="1">
      <alignment vertical="center"/>
    </xf>
    <xf numFmtId="0" fontId="0" fillId="10" borderId="18" xfId="0" applyFill="1" applyBorder="1" applyAlignment="1">
      <alignment horizontal="center" vertical="center"/>
    </xf>
    <xf numFmtId="0" fontId="0" fillId="10" borderId="0" xfId="0" applyFill="1" applyBorder="1" applyAlignment="1">
      <alignment horizontal="center" vertical="center"/>
    </xf>
    <xf numFmtId="0" fontId="0" fillId="33" borderId="16" xfId="0" applyFill="1" applyBorder="1" applyAlignment="1">
      <alignment horizontal="center" vertical="center"/>
    </xf>
    <xf numFmtId="0" fontId="2" fillId="34" borderId="16"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0" fillId="10" borderId="21" xfId="0" applyFill="1" applyBorder="1" applyAlignment="1">
      <alignment horizontal="center" vertical="center"/>
    </xf>
    <xf numFmtId="0" fontId="2" fillId="33" borderId="10" xfId="0" applyFont="1" applyFill="1" applyBorder="1" applyAlignment="1" applyProtection="1">
      <alignment horizontal="right" vertical="top" wrapText="1"/>
      <protection/>
    </xf>
    <xf numFmtId="9" fontId="2" fillId="4" borderId="10" xfId="0" applyNumberFormat="1" applyFont="1" applyFill="1" applyBorder="1" applyAlignment="1" applyProtection="1">
      <alignment vertical="top"/>
      <protection/>
    </xf>
    <xf numFmtId="9" fontId="2" fillId="33" borderId="10" xfId="0" applyNumberFormat="1" applyFont="1" applyFill="1" applyBorder="1" applyAlignment="1" applyProtection="1">
      <alignment horizontal="right" vertical="top" wrapText="1"/>
      <protection/>
    </xf>
    <xf numFmtId="0" fontId="87" fillId="0" borderId="10" xfId="0" applyFont="1" applyBorder="1" applyAlignment="1">
      <alignment horizontal="right" vertical="top"/>
    </xf>
    <xf numFmtId="0" fontId="75" fillId="0" borderId="10" xfId="0" applyFont="1" applyBorder="1" applyAlignment="1">
      <alignment horizontal="right" vertical="top" wrapText="1"/>
    </xf>
    <xf numFmtId="0" fontId="75" fillId="0" borderId="10" xfId="0" applyFont="1" applyFill="1" applyBorder="1" applyAlignment="1">
      <alignment horizontal="right" vertical="top"/>
    </xf>
    <xf numFmtId="0" fontId="2" fillId="0" borderId="10" xfId="0" applyFont="1" applyFill="1" applyBorder="1" applyAlignment="1" applyProtection="1">
      <alignment horizontal="right" vertical="top" wrapText="1"/>
      <protection/>
    </xf>
    <xf numFmtId="0" fontId="75" fillId="0" borderId="10" xfId="0" applyFont="1" applyBorder="1" applyAlignment="1">
      <alignment horizontal="right" vertical="top"/>
    </xf>
    <xf numFmtId="0" fontId="3" fillId="33" borderId="10" xfId="0" applyFont="1" applyFill="1" applyBorder="1" applyAlignment="1" applyProtection="1">
      <alignment horizontal="right" vertical="top" wrapText="1"/>
      <protection/>
    </xf>
    <xf numFmtId="0" fontId="3" fillId="33" borderId="11" xfId="0" applyFont="1" applyFill="1" applyBorder="1" applyAlignment="1" applyProtection="1">
      <alignment horizontal="right" vertical="top" wrapText="1"/>
      <protection/>
    </xf>
    <xf numFmtId="0" fontId="2" fillId="33" borderId="11" xfId="0" applyFont="1" applyFill="1" applyBorder="1" applyAlignment="1" applyProtection="1">
      <alignment horizontal="right" vertical="top" wrapText="1"/>
      <protection/>
    </xf>
    <xf numFmtId="9" fontId="2" fillId="4" borderId="11" xfId="0" applyNumberFormat="1" applyFont="1" applyFill="1" applyBorder="1" applyAlignment="1" applyProtection="1">
      <alignment horizontal="right" vertical="top"/>
      <protection/>
    </xf>
    <xf numFmtId="0" fontId="88" fillId="0" borderId="0" xfId="0" applyFont="1" applyAlignment="1">
      <alignment vertical="top"/>
    </xf>
    <xf numFmtId="0" fontId="0" fillId="0" borderId="0" xfId="0" applyAlignment="1">
      <alignment vertical="top"/>
    </xf>
    <xf numFmtId="0" fontId="2" fillId="10" borderId="24" xfId="0" applyFont="1" applyFill="1" applyBorder="1" applyAlignment="1" applyProtection="1">
      <alignment vertical="top"/>
      <protection/>
    </xf>
    <xf numFmtId="0" fontId="2" fillId="10" borderId="18" xfId="0" applyFont="1" applyFill="1" applyBorder="1" applyAlignment="1" applyProtection="1">
      <alignment horizontal="left" vertical="top"/>
      <protection/>
    </xf>
    <xf numFmtId="0" fontId="2" fillId="10" borderId="18" xfId="0" applyFont="1" applyFill="1" applyBorder="1" applyAlignment="1" applyProtection="1">
      <alignment vertical="top"/>
      <protection/>
    </xf>
    <xf numFmtId="0" fontId="2" fillId="10" borderId="25" xfId="0" applyFont="1" applyFill="1" applyBorder="1" applyAlignment="1" applyProtection="1">
      <alignment vertical="top"/>
      <protection/>
    </xf>
    <xf numFmtId="0" fontId="0" fillId="10" borderId="19" xfId="0" applyFill="1" applyBorder="1" applyAlignment="1">
      <alignment vertical="top"/>
    </xf>
    <xf numFmtId="0" fontId="14" fillId="10" borderId="20" xfId="0" applyFont="1" applyFill="1" applyBorder="1" applyAlignment="1" applyProtection="1">
      <alignment vertical="top"/>
      <protection/>
    </xf>
    <xf numFmtId="0" fontId="2" fillId="10" borderId="19" xfId="0" applyFont="1" applyFill="1" applyBorder="1" applyAlignment="1" applyProtection="1">
      <alignment vertical="top"/>
      <protection/>
    </xf>
    <xf numFmtId="0" fontId="85" fillId="10" borderId="47" xfId="0" applyFont="1" applyFill="1" applyBorder="1" applyAlignment="1">
      <alignment horizontal="center" vertical="top" wrapText="1"/>
    </xf>
    <xf numFmtId="0" fontId="3" fillId="33" borderId="47" xfId="0" applyFont="1" applyFill="1" applyBorder="1" applyAlignment="1" applyProtection="1">
      <alignment horizontal="center" vertical="top" wrapText="1"/>
      <protection/>
    </xf>
    <xf numFmtId="0" fontId="3" fillId="4" borderId="47" xfId="0" applyFont="1" applyFill="1" applyBorder="1" applyAlignment="1" applyProtection="1">
      <alignment horizontal="center" vertical="top" wrapText="1"/>
      <protection/>
    </xf>
    <xf numFmtId="0" fontId="2" fillId="10" borderId="19" xfId="0" applyFont="1" applyFill="1" applyBorder="1" applyAlignment="1" applyProtection="1">
      <alignment horizontal="left" vertical="top"/>
      <protection/>
    </xf>
    <xf numFmtId="0" fontId="3" fillId="10" borderId="10" xfId="0" applyFont="1" applyFill="1" applyBorder="1" applyAlignment="1" applyProtection="1">
      <alignment vertical="top" wrapText="1"/>
      <protection/>
    </xf>
    <xf numFmtId="0" fontId="2" fillId="10" borderId="20" xfId="0" applyFont="1" applyFill="1" applyBorder="1" applyAlignment="1" applyProtection="1">
      <alignment horizontal="left" vertical="top"/>
      <protection/>
    </xf>
    <xf numFmtId="0" fontId="3" fillId="33" borderId="10" xfId="0" applyFont="1" applyFill="1" applyBorder="1" applyAlignment="1" applyProtection="1">
      <alignment horizontal="center" vertical="top" wrapText="1"/>
      <protection/>
    </xf>
    <xf numFmtId="0" fontId="75" fillId="0" borderId="10" xfId="0" applyFont="1" applyBorder="1" applyAlignment="1">
      <alignment vertical="top"/>
    </xf>
    <xf numFmtId="0" fontId="0" fillId="0" borderId="0" xfId="0" applyFont="1" applyAlignment="1">
      <alignment vertical="top"/>
    </xf>
    <xf numFmtId="0" fontId="3" fillId="4" borderId="10" xfId="0" applyFont="1" applyFill="1" applyBorder="1" applyAlignment="1" applyProtection="1">
      <alignment horizontal="center" vertical="top" wrapText="1"/>
      <protection/>
    </xf>
    <xf numFmtId="0" fontId="2" fillId="10" borderId="22" xfId="0" applyFont="1" applyFill="1" applyBorder="1" applyAlignment="1" applyProtection="1">
      <alignment vertical="top"/>
      <protection/>
    </xf>
    <xf numFmtId="0" fontId="0" fillId="0" borderId="0" xfId="0" applyAlignment="1">
      <alignment horizontal="left" vertical="top"/>
    </xf>
    <xf numFmtId="0" fontId="2" fillId="10" borderId="21" xfId="0" applyFont="1" applyFill="1" applyBorder="1" applyAlignment="1" applyProtection="1">
      <alignment horizontal="left" vertical="top"/>
      <protection/>
    </xf>
    <xf numFmtId="0" fontId="28" fillId="0" borderId="26" xfId="0" applyFont="1" applyBorder="1" applyAlignment="1" applyProtection="1">
      <alignment vertical="top" wrapText="1"/>
      <protection/>
    </xf>
    <xf numFmtId="0" fontId="81" fillId="10" borderId="26" xfId="0" applyFont="1" applyFill="1" applyBorder="1" applyAlignment="1">
      <alignment horizontal="center" vertical="center" wrapText="1"/>
    </xf>
    <xf numFmtId="0" fontId="28" fillId="0" borderId="49" xfId="0" applyFont="1" applyBorder="1" applyAlignment="1" applyProtection="1">
      <alignment vertical="top" wrapText="1"/>
      <protection/>
    </xf>
    <xf numFmtId="3" fontId="2" fillId="33" borderId="41" xfId="0" applyNumberFormat="1" applyFont="1" applyFill="1" applyBorder="1" applyAlignment="1" applyProtection="1">
      <alignment vertical="top" wrapText="1"/>
      <protection/>
    </xf>
    <xf numFmtId="188" fontId="2" fillId="33" borderId="14" xfId="0" applyNumberFormat="1" applyFont="1" applyFill="1" applyBorder="1" applyAlignment="1" applyProtection="1">
      <alignment vertical="top" wrapText="1"/>
      <protection/>
    </xf>
    <xf numFmtId="188" fontId="2" fillId="33" borderId="41" xfId="0" applyNumberFormat="1" applyFont="1" applyFill="1" applyBorder="1" applyAlignment="1" applyProtection="1">
      <alignment vertical="top" wrapText="1"/>
      <protection/>
    </xf>
    <xf numFmtId="188" fontId="2" fillId="33" borderId="45" xfId="0" applyNumberFormat="1"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187" fontId="2" fillId="33" borderId="41" xfId="0" applyNumberFormat="1" applyFont="1" applyFill="1" applyBorder="1" applyAlignment="1" applyProtection="1">
      <alignment wrapText="1"/>
      <protection/>
    </xf>
    <xf numFmtId="0" fontId="3" fillId="33" borderId="50" xfId="0" applyFont="1" applyFill="1" applyBorder="1" applyAlignment="1" applyProtection="1">
      <alignment horizontal="right" vertical="center" wrapText="1"/>
      <protection/>
    </xf>
    <xf numFmtId="0" fontId="3" fillId="33" borderId="51" xfId="0" applyFont="1" applyFill="1" applyBorder="1" applyAlignment="1" applyProtection="1">
      <alignment horizontal="right" vertical="center" wrapText="1"/>
      <protection/>
    </xf>
    <xf numFmtId="188" fontId="2" fillId="33" borderId="51" xfId="0" applyNumberFormat="1" applyFont="1" applyFill="1" applyBorder="1" applyAlignment="1" applyProtection="1">
      <alignment vertical="top" wrapText="1"/>
      <protection/>
    </xf>
    <xf numFmtId="187" fontId="2" fillId="33" borderId="46" xfId="0" applyNumberFormat="1" applyFont="1" applyFill="1" applyBorder="1" applyAlignment="1" applyProtection="1">
      <alignment wrapText="1"/>
      <protection/>
    </xf>
    <xf numFmtId="0" fontId="3" fillId="0" borderId="14" xfId="0" applyFont="1" applyFill="1" applyBorder="1" applyAlignment="1" applyProtection="1">
      <alignment horizontal="center" vertical="center" wrapText="1"/>
      <protection/>
    </xf>
    <xf numFmtId="43" fontId="89" fillId="0" borderId="15" xfId="0" applyNumberFormat="1" applyFont="1" applyBorder="1" applyAlignment="1">
      <alignment/>
    </xf>
    <xf numFmtId="43" fontId="89" fillId="0" borderId="0" xfId="0" applyNumberFormat="1" applyFont="1" applyAlignment="1">
      <alignment/>
    </xf>
    <xf numFmtId="43" fontId="89" fillId="37" borderId="15" xfId="0" applyNumberFormat="1" applyFont="1" applyFill="1" applyBorder="1" applyAlignment="1">
      <alignment/>
    </xf>
    <xf numFmtId="171" fontId="89" fillId="37" borderId="15" xfId="0" applyNumberFormat="1" applyFont="1" applyFill="1" applyBorder="1" applyAlignment="1">
      <alignment/>
    </xf>
    <xf numFmtId="14" fontId="2" fillId="33" borderId="44" xfId="0" applyNumberFormat="1"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3" fillId="10" borderId="19" xfId="0" applyFont="1" applyFill="1" applyBorder="1" applyAlignment="1" applyProtection="1">
      <alignment horizontal="right" vertical="center" wrapText="1"/>
      <protection/>
    </xf>
    <xf numFmtId="0" fontId="3" fillId="10" borderId="20" xfId="0" applyFont="1" applyFill="1" applyBorder="1" applyAlignment="1" applyProtection="1">
      <alignment horizontal="right" vertical="center" wrapText="1"/>
      <protection/>
    </xf>
    <xf numFmtId="0" fontId="3" fillId="10" borderId="0" xfId="0" applyFont="1" applyFill="1" applyBorder="1" applyAlignment="1" applyProtection="1">
      <alignment horizontal="right" vertical="center" wrapText="1"/>
      <protection/>
    </xf>
    <xf numFmtId="0" fontId="2" fillId="33" borderId="38" xfId="0" applyFont="1" applyFill="1" applyBorder="1" applyAlignment="1" applyProtection="1">
      <alignment vertical="top" wrapText="1"/>
      <protection/>
    </xf>
    <xf numFmtId="0" fontId="0" fillId="0" borderId="38" xfId="0" applyBorder="1" applyAlignment="1">
      <alignment vertical="top" wrapText="1"/>
    </xf>
    <xf numFmtId="0" fontId="0" fillId="0" borderId="15" xfId="0" applyBorder="1" applyAlignment="1">
      <alignment vertical="top" wrapText="1"/>
    </xf>
    <xf numFmtId="0" fontId="2" fillId="33" borderId="30" xfId="0" applyFont="1" applyFill="1" applyBorder="1" applyAlignment="1" applyProtection="1">
      <alignment vertical="top" wrapText="1"/>
      <protection/>
    </xf>
    <xf numFmtId="0" fontId="0" fillId="0" borderId="52" xfId="0" applyBorder="1" applyAlignment="1">
      <alignment vertical="top" wrapText="1"/>
    </xf>
    <xf numFmtId="0" fontId="0" fillId="0" borderId="53" xfId="0" applyBorder="1" applyAlignment="1">
      <alignment vertical="top" wrapText="1"/>
    </xf>
    <xf numFmtId="0" fontId="2" fillId="33" borderId="54" xfId="0" applyFont="1" applyFill="1" applyBorder="1" applyAlignment="1" applyProtection="1">
      <alignment vertical="top" wrapText="1"/>
      <protection/>
    </xf>
    <xf numFmtId="0" fontId="2" fillId="33" borderId="55" xfId="0" applyFont="1" applyFill="1" applyBorder="1" applyAlignment="1" applyProtection="1">
      <alignment vertical="top" wrapText="1"/>
      <protection/>
    </xf>
    <xf numFmtId="0" fontId="0" fillId="0" borderId="56" xfId="0" applyBorder="1" applyAlignment="1">
      <alignment vertical="top" wrapText="1"/>
    </xf>
    <xf numFmtId="0" fontId="3" fillId="10" borderId="0" xfId="0" applyFont="1" applyFill="1" applyBorder="1" applyAlignment="1" applyProtection="1">
      <alignment horizontal="left" vertical="center" wrapText="1"/>
      <protection/>
    </xf>
    <xf numFmtId="0" fontId="14" fillId="33" borderId="57" xfId="0" applyFont="1" applyFill="1" applyBorder="1" applyAlignment="1" applyProtection="1">
      <alignment horizontal="center"/>
      <protection/>
    </xf>
    <xf numFmtId="0" fontId="14" fillId="33" borderId="37" xfId="0" applyFont="1" applyFill="1" applyBorder="1" applyAlignment="1" applyProtection="1">
      <alignment horizontal="center"/>
      <protection/>
    </xf>
    <xf numFmtId="0" fontId="14" fillId="33" borderId="28"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3" fillId="33" borderId="57" xfId="0" applyFont="1" applyFill="1" applyBorder="1" applyAlignment="1" applyProtection="1">
      <alignment horizontal="center" vertical="top" wrapText="1"/>
      <protection/>
    </xf>
    <xf numFmtId="0" fontId="3" fillId="33" borderId="37"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19"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188" fontId="2" fillId="33" borderId="57" xfId="0" applyNumberFormat="1" applyFont="1" applyFill="1" applyBorder="1" applyAlignment="1" applyProtection="1">
      <alignment horizontal="center" vertical="top" wrapText="1"/>
      <protection locked="0"/>
    </xf>
    <xf numFmtId="188" fontId="2" fillId="33" borderId="37" xfId="0" applyNumberFormat="1" applyFont="1" applyFill="1" applyBorder="1" applyAlignment="1" applyProtection="1">
      <alignment horizontal="center" vertical="top" wrapText="1"/>
      <protection locked="0"/>
    </xf>
    <xf numFmtId="188" fontId="2" fillId="33" borderId="28" xfId="0" applyNumberFormat="1" applyFont="1" applyFill="1" applyBorder="1" applyAlignment="1" applyProtection="1">
      <alignment horizontal="center" vertical="top" wrapText="1"/>
      <protection locked="0"/>
    </xf>
    <xf numFmtId="0" fontId="2" fillId="33" borderId="57" xfId="0" applyFont="1" applyFill="1" applyBorder="1" applyAlignment="1" applyProtection="1">
      <alignment horizontal="left" vertical="top" wrapText="1"/>
      <protection locked="0"/>
    </xf>
    <xf numFmtId="0" fontId="2" fillId="33" borderId="37"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2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57" xfId="0" applyFont="1" applyFill="1" applyBorder="1" applyAlignment="1" applyProtection="1">
      <alignment vertical="top" wrapText="1"/>
      <protection locked="0"/>
    </xf>
    <xf numFmtId="0" fontId="2" fillId="33" borderId="37"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3" fontId="2" fillId="33" borderId="57" xfId="0" applyNumberFormat="1" applyFont="1" applyFill="1" applyBorder="1" applyAlignment="1" applyProtection="1">
      <alignment vertical="top" wrapText="1"/>
      <protection locked="0"/>
    </xf>
    <xf numFmtId="3" fontId="2" fillId="33" borderId="37"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0" fontId="15" fillId="33" borderId="32" xfId="0" applyFont="1" applyFill="1" applyBorder="1" applyAlignment="1" applyProtection="1">
      <alignment horizontal="center" vertical="center" wrapText="1"/>
      <protection/>
    </xf>
    <xf numFmtId="0" fontId="15" fillId="33" borderId="43" xfId="0" applyFont="1" applyFill="1" applyBorder="1" applyAlignment="1" applyProtection="1">
      <alignment horizontal="center" vertical="center" wrapText="1"/>
      <protection/>
    </xf>
    <xf numFmtId="0" fontId="15" fillId="33" borderId="42" xfId="0" applyFont="1" applyFill="1" applyBorder="1" applyAlignment="1" applyProtection="1">
      <alignment horizontal="center" vertical="center" wrapText="1"/>
      <protection/>
    </xf>
    <xf numFmtId="4" fontId="15" fillId="33" borderId="32" xfId="0" applyNumberFormat="1"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15" fillId="0" borderId="32" xfId="0" applyFont="1" applyFill="1" applyBorder="1" applyAlignment="1" applyProtection="1">
      <alignment horizontal="center" vertical="center" wrapText="1"/>
      <protection/>
    </xf>
    <xf numFmtId="0" fontId="15" fillId="0" borderId="43" xfId="0" applyFont="1" applyFill="1" applyBorder="1" applyAlignment="1" applyProtection="1">
      <alignment horizontal="center" vertical="center" wrapText="1"/>
      <protection/>
    </xf>
    <xf numFmtId="0" fontId="15" fillId="0" borderId="42" xfId="0" applyFont="1" applyFill="1" applyBorder="1" applyAlignment="1" applyProtection="1">
      <alignment horizontal="center" vertical="center" wrapText="1"/>
      <protection/>
    </xf>
    <xf numFmtId="0" fontId="16" fillId="10" borderId="0" xfId="0" applyFont="1" applyFill="1" applyBorder="1" applyAlignment="1" applyProtection="1">
      <alignment horizontal="left" vertical="top" wrapText="1"/>
      <protection/>
    </xf>
    <xf numFmtId="4" fontId="15" fillId="0" borderId="32" xfId="0" applyNumberFormat="1" applyFont="1" applyFill="1" applyBorder="1" applyAlignment="1" applyProtection="1">
      <alignment horizontal="center" vertical="center" wrapText="1"/>
      <protection/>
    </xf>
    <xf numFmtId="4" fontId="15" fillId="0" borderId="43" xfId="0" applyNumberFormat="1" applyFont="1" applyFill="1" applyBorder="1" applyAlignment="1" applyProtection="1">
      <alignment horizontal="center" vertical="center" wrapText="1"/>
      <protection/>
    </xf>
    <xf numFmtId="4" fontId="15" fillId="0" borderId="42" xfId="0" applyNumberFormat="1" applyFont="1" applyFill="1" applyBorder="1" applyAlignment="1" applyProtection="1">
      <alignment horizontal="center" vertical="center" wrapText="1"/>
      <protection/>
    </xf>
    <xf numFmtId="0" fontId="15" fillId="33" borderId="58" xfId="0" applyFont="1" applyFill="1" applyBorder="1" applyAlignment="1" applyProtection="1">
      <alignment horizontal="center" vertical="center" wrapText="1"/>
      <protection/>
    </xf>
    <xf numFmtId="0" fontId="15" fillId="33" borderId="59" xfId="0" applyFont="1" applyFill="1" applyBorder="1" applyAlignment="1" applyProtection="1">
      <alignment horizontal="center" vertical="center" wrapText="1"/>
      <protection/>
    </xf>
    <xf numFmtId="0" fontId="15" fillId="33" borderId="60" xfId="0" applyFont="1" applyFill="1" applyBorder="1" applyAlignment="1" applyProtection="1">
      <alignment horizontal="center" vertical="center" wrapText="1"/>
      <protection/>
    </xf>
    <xf numFmtId="0" fontId="16" fillId="10" borderId="0" xfId="0" applyFont="1" applyFill="1" applyBorder="1" applyAlignment="1" applyProtection="1">
      <alignment horizontal="left"/>
      <protection/>
    </xf>
    <xf numFmtId="0" fontId="16" fillId="10" borderId="20" xfId="0" applyFont="1" applyFill="1" applyBorder="1" applyAlignment="1" applyProtection="1">
      <alignment horizontal="left"/>
      <protection/>
    </xf>
    <xf numFmtId="0" fontId="75" fillId="0" borderId="32" xfId="0" applyFont="1" applyFill="1" applyBorder="1" applyAlignment="1">
      <alignment horizontal="center" vertical="center" wrapText="1"/>
    </xf>
    <xf numFmtId="0" fontId="75" fillId="0" borderId="43" xfId="0" applyFont="1" applyFill="1" applyBorder="1" applyAlignment="1">
      <alignment horizontal="center" vertical="center" wrapText="1"/>
    </xf>
    <xf numFmtId="0" fontId="75" fillId="0" borderId="42" xfId="0" applyFont="1" applyFill="1" applyBorder="1" applyAlignment="1">
      <alignment horizontal="center" vertical="center" wrapText="1"/>
    </xf>
    <xf numFmtId="0" fontId="21" fillId="10" borderId="0" xfId="0" applyFont="1" applyFill="1" applyBorder="1" applyAlignment="1" applyProtection="1">
      <alignment horizontal="left" vertical="center" wrapText="1"/>
      <protection/>
    </xf>
    <xf numFmtId="0" fontId="15" fillId="10" borderId="19"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9" fillId="10" borderId="0" xfId="0" applyFont="1" applyFill="1" applyBorder="1" applyAlignment="1" applyProtection="1">
      <alignment horizontal="left"/>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33" borderId="57" xfId="0" applyFont="1" applyFill="1" applyBorder="1" applyAlignment="1" applyProtection="1">
      <alignment horizontal="left" vertical="top" wrapText="1"/>
      <protection/>
    </xf>
    <xf numFmtId="0" fontId="15" fillId="33" borderId="37" xfId="0" applyFont="1" applyFill="1" applyBorder="1" applyAlignment="1" applyProtection="1">
      <alignment horizontal="left" vertical="top" wrapText="1"/>
      <protection/>
    </xf>
    <xf numFmtId="0" fontId="15" fillId="33" borderId="28" xfId="0" applyFont="1" applyFill="1" applyBorder="1" applyAlignment="1" applyProtection="1">
      <alignment horizontal="left" vertical="top" wrapText="1"/>
      <protection/>
    </xf>
    <xf numFmtId="0" fontId="15" fillId="33" borderId="38" xfId="0" applyFont="1" applyFill="1" applyBorder="1" applyAlignment="1" applyProtection="1">
      <alignment horizontal="left" vertical="top" wrapText="1"/>
      <protection/>
    </xf>
    <xf numFmtId="0" fontId="15" fillId="33" borderId="41" xfId="0" applyFont="1" applyFill="1" applyBorder="1" applyAlignment="1" applyProtection="1">
      <alignment horizontal="left" vertical="top" wrapText="1"/>
      <protection/>
    </xf>
    <xf numFmtId="0" fontId="16" fillId="33" borderId="29" xfId="0" applyFont="1" applyFill="1" applyBorder="1" applyAlignment="1" applyProtection="1">
      <alignment horizontal="center" vertical="top" wrapText="1"/>
      <protection/>
    </xf>
    <xf numFmtId="0" fontId="16" fillId="33" borderId="45" xfId="0" applyFont="1" applyFill="1" applyBorder="1" applyAlignment="1" applyProtection="1">
      <alignment horizontal="center" vertical="top" wrapText="1"/>
      <protection/>
    </xf>
    <xf numFmtId="0" fontId="15" fillId="33" borderId="53" xfId="0" applyFont="1" applyFill="1" applyBorder="1" applyAlignment="1" applyProtection="1">
      <alignment horizontal="left" vertical="top" wrapText="1"/>
      <protection/>
    </xf>
    <xf numFmtId="0" fontId="15" fillId="33" borderId="61" xfId="0" applyFont="1" applyFill="1" applyBorder="1" applyAlignment="1" applyProtection="1">
      <alignment horizontal="left" vertical="top" wrapText="1"/>
      <protection/>
    </xf>
    <xf numFmtId="0" fontId="11" fillId="10" borderId="21" xfId="0" applyFont="1" applyFill="1" applyBorder="1" applyAlignment="1" applyProtection="1">
      <alignment horizontal="left" vertical="top" wrapText="1"/>
      <protection/>
    </xf>
    <xf numFmtId="0" fontId="0" fillId="0" borderId="21" xfId="0" applyBorder="1" applyAlignment="1">
      <alignment horizontal="left" vertical="top" wrapText="1"/>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85" fillId="10" borderId="0" xfId="0" applyFont="1" applyFill="1" applyAlignment="1">
      <alignment horizontal="left" wrapText="1"/>
    </xf>
    <xf numFmtId="0" fontId="85" fillId="10" borderId="0" xfId="0" applyFont="1" applyFill="1" applyAlignment="1">
      <alignment horizontal="left"/>
    </xf>
    <xf numFmtId="0" fontId="90" fillId="10" borderId="0" xfId="0" applyFont="1" applyFill="1" applyAlignment="1">
      <alignment horizontal="left"/>
    </xf>
    <xf numFmtId="0" fontId="15" fillId="33" borderId="50" xfId="0" applyFont="1" applyFill="1" applyBorder="1" applyAlignment="1" applyProtection="1">
      <alignment horizontal="center" vertical="top" wrapText="1"/>
      <protection/>
    </xf>
    <xf numFmtId="0" fontId="15" fillId="33" borderId="46" xfId="0" applyFont="1" applyFill="1" applyBorder="1" applyAlignment="1" applyProtection="1">
      <alignment horizontal="center" vertical="top" wrapText="1"/>
      <protection/>
    </xf>
    <xf numFmtId="0" fontId="5" fillId="10" borderId="0" xfId="0" applyFont="1" applyFill="1" applyBorder="1" applyAlignment="1" applyProtection="1">
      <alignment horizontal="center" vertical="center"/>
      <protection/>
    </xf>
    <xf numFmtId="0" fontId="17" fillId="10" borderId="0" xfId="0" applyFont="1" applyFill="1" applyBorder="1" applyAlignment="1" applyProtection="1">
      <alignment horizontal="left" vertical="center" wrapText="1"/>
      <protection/>
    </xf>
    <xf numFmtId="0" fontId="15" fillId="0" borderId="57" xfId="0" applyFont="1" applyFill="1" applyBorder="1" applyAlignment="1" applyProtection="1">
      <alignment horizontal="left" vertical="center" wrapText="1"/>
      <protection/>
    </xf>
    <xf numFmtId="0" fontId="11" fillId="0" borderId="37" xfId="0" applyFont="1" applyFill="1" applyBorder="1" applyAlignment="1" applyProtection="1">
      <alignment horizontal="left" vertical="center" wrapText="1"/>
      <protection/>
    </xf>
    <xf numFmtId="0" fontId="11" fillId="0" borderId="28" xfId="0" applyFont="1" applyFill="1" applyBorder="1" applyAlignment="1" applyProtection="1">
      <alignment horizontal="left" vertical="center" wrapText="1"/>
      <protection/>
    </xf>
    <xf numFmtId="0" fontId="3" fillId="10" borderId="21" xfId="0" applyFont="1" applyFill="1" applyBorder="1" applyAlignment="1" applyProtection="1">
      <alignment horizontal="center" vertical="center" wrapText="1"/>
      <protection/>
    </xf>
    <xf numFmtId="0" fontId="2" fillId="33" borderId="57" xfId="0" applyFont="1" applyFill="1" applyBorder="1" applyAlignment="1" applyProtection="1">
      <alignment horizontal="center" vertical="center"/>
      <protection locked="0"/>
    </xf>
    <xf numFmtId="0" fontId="2" fillId="33" borderId="37"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0" fontId="2" fillId="33" borderId="57"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center"/>
      <protection/>
    </xf>
    <xf numFmtId="0" fontId="11" fillId="0" borderId="24"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0"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5" fillId="33" borderId="62" xfId="0" applyFont="1" applyFill="1" applyBorder="1" applyAlignment="1" applyProtection="1">
      <alignment horizontal="left" vertical="center" wrapText="1"/>
      <protection/>
    </xf>
    <xf numFmtId="0" fontId="15" fillId="33" borderId="63" xfId="0" applyFont="1" applyFill="1" applyBorder="1" applyAlignment="1" applyProtection="1">
      <alignment horizontal="left" vertical="center" wrapText="1"/>
      <protection/>
    </xf>
    <xf numFmtId="0" fontId="15" fillId="33" borderId="64" xfId="0" applyFont="1" applyFill="1" applyBorder="1" applyAlignment="1" applyProtection="1">
      <alignment horizontal="left" vertical="center" wrapText="1"/>
      <protection/>
    </xf>
    <xf numFmtId="0" fontId="15" fillId="33" borderId="65" xfId="0" applyFont="1" applyFill="1" applyBorder="1" applyAlignment="1" applyProtection="1">
      <alignment horizontal="left" vertical="center" wrapText="1"/>
      <protection/>
    </xf>
    <xf numFmtId="0" fontId="15" fillId="33" borderId="35" xfId="0" applyFont="1" applyFill="1" applyBorder="1" applyAlignment="1" applyProtection="1">
      <alignment horizontal="left" vertical="center" wrapText="1"/>
      <protection/>
    </xf>
    <xf numFmtId="0" fontId="15" fillId="33" borderId="66"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36" xfId="0" applyFont="1" applyFill="1" applyBorder="1" applyAlignment="1" applyProtection="1">
      <alignment horizontal="left" vertical="center" wrapText="1"/>
      <protection/>
    </xf>
    <xf numFmtId="0" fontId="15" fillId="33" borderId="67" xfId="0" applyFont="1" applyFill="1" applyBorder="1" applyAlignment="1" applyProtection="1">
      <alignment horizontal="left" vertical="center" wrapText="1"/>
      <protection/>
    </xf>
    <xf numFmtId="0" fontId="14" fillId="33" borderId="57" xfId="0" applyFont="1" applyFill="1" applyBorder="1" applyAlignment="1" applyProtection="1">
      <alignment horizontal="center" vertical="center"/>
      <protection/>
    </xf>
    <xf numFmtId="0" fontId="14" fillId="33" borderId="37" xfId="0" applyFont="1" applyFill="1" applyBorder="1" applyAlignment="1" applyProtection="1">
      <alignment horizontal="center" vertical="center"/>
      <protection/>
    </xf>
    <xf numFmtId="0" fontId="14" fillId="33" borderId="28" xfId="0" applyFont="1" applyFill="1" applyBorder="1" applyAlignment="1" applyProtection="1">
      <alignment horizontal="center" vertical="center"/>
      <protection/>
    </xf>
    <xf numFmtId="0" fontId="11" fillId="10" borderId="18" xfId="0"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center" wrapText="1"/>
      <protection/>
    </xf>
    <xf numFmtId="0" fontId="2" fillId="33" borderId="5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67" fillId="33" borderId="57" xfId="53" applyFill="1" applyBorder="1" applyAlignment="1" applyProtection="1">
      <alignment horizontal="center" vertical="center"/>
      <protection locked="0"/>
    </xf>
    <xf numFmtId="0" fontId="5" fillId="10" borderId="0" xfId="0" applyFont="1" applyFill="1" applyBorder="1" applyAlignment="1" applyProtection="1">
      <alignment horizontal="left" vertical="center"/>
      <protection/>
    </xf>
    <xf numFmtId="0" fontId="23" fillId="10" borderId="0" xfId="0" applyFont="1" applyFill="1" applyBorder="1" applyAlignment="1" applyProtection="1">
      <alignment horizontal="left" vertical="center" wrapText="1"/>
      <protection/>
    </xf>
    <xf numFmtId="0" fontId="91" fillId="0" borderId="0" xfId="0" applyFont="1" applyAlignment="1">
      <alignment horizontal="left" vertical="center" wrapText="1"/>
    </xf>
    <xf numFmtId="0" fontId="0" fillId="0" borderId="28" xfId="0" applyBorder="1" applyAlignment="1">
      <alignment horizontal="left" vertical="center" wrapText="1"/>
    </xf>
    <xf numFmtId="0" fontId="14" fillId="33" borderId="57" xfId="0" applyFont="1" applyFill="1" applyBorder="1" applyAlignment="1" applyProtection="1">
      <alignment horizontal="center" vertical="top"/>
      <protection/>
    </xf>
    <xf numFmtId="0" fontId="0" fillId="0" borderId="37" xfId="0" applyBorder="1" applyAlignment="1">
      <alignment vertical="top"/>
    </xf>
    <xf numFmtId="0" fontId="0" fillId="0" borderId="28" xfId="0" applyBorder="1" applyAlignment="1">
      <alignment vertical="top"/>
    </xf>
    <xf numFmtId="0" fontId="90" fillId="10" borderId="18" xfId="0" applyFont="1" applyFill="1" applyBorder="1" applyAlignment="1">
      <alignment horizontal="center" vertical="top"/>
    </xf>
    <xf numFmtId="0" fontId="11" fillId="10" borderId="0" xfId="0" applyFont="1" applyFill="1" applyBorder="1" applyAlignment="1" applyProtection="1">
      <alignment horizontal="center" vertical="top" wrapText="1"/>
      <protection/>
    </xf>
    <xf numFmtId="0" fontId="3" fillId="33" borderId="47" xfId="0" applyFont="1" applyFill="1" applyBorder="1" applyAlignment="1" applyProtection="1">
      <alignment horizontal="center" vertical="top" wrapText="1"/>
      <protection/>
    </xf>
    <xf numFmtId="0" fontId="2" fillId="33" borderId="10" xfId="0" applyFont="1" applyFill="1" applyBorder="1" applyAlignment="1" applyProtection="1">
      <alignment vertical="top" wrapText="1"/>
      <protection/>
    </xf>
    <xf numFmtId="0" fontId="3" fillId="33" borderId="10" xfId="0" applyFont="1" applyFill="1" applyBorder="1" applyAlignment="1" applyProtection="1">
      <alignment vertical="top" wrapText="1"/>
      <protection/>
    </xf>
    <xf numFmtId="0" fontId="3" fillId="10" borderId="10" xfId="0" applyFont="1" applyFill="1" applyBorder="1" applyAlignment="1" applyProtection="1">
      <alignment vertical="top" wrapText="1"/>
      <protection/>
    </xf>
    <xf numFmtId="0" fontId="0" fillId="0" borderId="11" xfId="0" applyBorder="1" applyAlignment="1">
      <alignment vertical="top" wrapText="1"/>
    </xf>
    <xf numFmtId="0" fontId="5" fillId="10" borderId="21" xfId="0" applyFont="1" applyFill="1" applyBorder="1" applyAlignment="1" applyProtection="1">
      <alignment horizontal="center" vertical="top" wrapText="1"/>
      <protection/>
    </xf>
    <xf numFmtId="0" fontId="0" fillId="0" borderId="21" xfId="0" applyBorder="1" applyAlignment="1">
      <alignment vertical="top" wrapText="1"/>
    </xf>
    <xf numFmtId="0" fontId="0" fillId="0" borderId="10" xfId="0" applyBorder="1" applyAlignment="1">
      <alignment vertical="top" wrapText="1"/>
    </xf>
    <xf numFmtId="0" fontId="92" fillId="36" borderId="16" xfId="0" applyFont="1" applyFill="1" applyBorder="1" applyAlignment="1">
      <alignment horizontal="center"/>
    </xf>
    <xf numFmtId="0" fontId="84" fillId="0" borderId="57" xfId="0" applyFont="1" applyFill="1" applyBorder="1" applyAlignment="1">
      <alignment horizontal="center"/>
    </xf>
    <xf numFmtId="0" fontId="84" fillId="0" borderId="68" xfId="0" applyFont="1" applyFill="1" applyBorder="1" applyAlignment="1">
      <alignment horizontal="center"/>
    </xf>
    <xf numFmtId="0" fontId="77" fillId="10" borderId="21" xfId="0" applyFont="1" applyFill="1" applyBorder="1" applyAlignment="1">
      <alignment/>
    </xf>
    <xf numFmtId="0" fontId="79" fillId="10" borderId="18" xfId="0" applyFont="1" applyFill="1" applyBorder="1" applyAlignment="1">
      <alignment horizontal="center" vertical="center"/>
    </xf>
    <xf numFmtId="0" fontId="93" fillId="33" borderId="57" xfId="0" applyFont="1" applyFill="1" applyBorder="1" applyAlignment="1">
      <alignment horizontal="center" vertical="center"/>
    </xf>
    <xf numFmtId="0" fontId="93" fillId="33" borderId="37" xfId="0" applyFont="1" applyFill="1" applyBorder="1" applyAlignment="1">
      <alignment horizontal="center" vertical="center"/>
    </xf>
    <xf numFmtId="0" fontId="93" fillId="33" borderId="28" xfId="0" applyFont="1" applyFill="1" applyBorder="1" applyAlignment="1">
      <alignment horizontal="center" vertical="center"/>
    </xf>
    <xf numFmtId="0" fontId="24" fillId="10" borderId="24" xfId="0" applyFont="1" applyFill="1" applyBorder="1" applyAlignment="1">
      <alignment horizontal="center" vertical="top" wrapText="1"/>
    </xf>
    <xf numFmtId="0" fontId="81" fillId="10" borderId="18" xfId="0" applyFont="1" applyFill="1" applyBorder="1" applyAlignment="1">
      <alignment horizontal="center" vertical="top" wrapText="1"/>
    </xf>
    <xf numFmtId="0" fontId="81" fillId="10" borderId="25" xfId="0" applyFont="1" applyFill="1" applyBorder="1" applyAlignment="1">
      <alignment horizontal="center" vertical="top" wrapText="1"/>
    </xf>
    <xf numFmtId="0" fontId="81" fillId="10" borderId="22" xfId="0" applyFont="1" applyFill="1" applyBorder="1" applyAlignment="1">
      <alignment horizontal="center" vertical="top" wrapText="1"/>
    </xf>
    <xf numFmtId="0" fontId="81" fillId="10" borderId="21" xfId="0" applyFont="1" applyFill="1" applyBorder="1" applyAlignment="1">
      <alignment horizontal="center" vertical="top" wrapText="1"/>
    </xf>
    <xf numFmtId="0" fontId="81" fillId="10" borderId="23" xfId="0" applyFont="1" applyFill="1" applyBorder="1" applyAlignment="1">
      <alignment horizontal="center" vertical="top" wrapText="1"/>
    </xf>
    <xf numFmtId="0" fontId="81" fillId="10" borderId="24" xfId="0" applyFont="1" applyFill="1" applyBorder="1" applyAlignment="1">
      <alignment horizontal="center" vertical="top" wrapText="1"/>
    </xf>
    <xf numFmtId="0" fontId="67" fillId="10" borderId="22" xfId="53" applyFill="1" applyBorder="1" applyAlignment="1" applyProtection="1">
      <alignment horizontal="center" vertical="top" wrapText="1"/>
      <protection/>
    </xf>
    <xf numFmtId="0" fontId="67" fillId="10" borderId="21" xfId="53" applyFill="1" applyBorder="1" applyAlignment="1" applyProtection="1">
      <alignment horizontal="center" vertical="top" wrapText="1"/>
      <protection/>
    </xf>
    <xf numFmtId="0" fontId="67" fillId="10" borderId="23" xfId="53" applyFill="1" applyBorder="1" applyAlignment="1" applyProtection="1">
      <alignment horizontal="center" vertical="top" wrapText="1"/>
      <protection/>
    </xf>
    <xf numFmtId="0" fontId="94" fillId="0" borderId="57" xfId="0" applyFont="1" applyBorder="1" applyAlignment="1">
      <alignment horizontal="left" vertical="center"/>
    </xf>
    <xf numFmtId="0" fontId="94" fillId="0" borderId="37" xfId="0" applyFont="1" applyBorder="1" applyAlignment="1">
      <alignment horizontal="left" vertical="center"/>
    </xf>
    <xf numFmtId="0" fontId="94" fillId="0" borderId="28" xfId="0" applyFont="1" applyBorder="1" applyAlignment="1">
      <alignment horizontal="left" vertical="center"/>
    </xf>
    <xf numFmtId="0" fontId="95" fillId="36" borderId="57" xfId="0" applyFont="1" applyFill="1" applyBorder="1" applyAlignment="1">
      <alignment horizontal="center"/>
    </xf>
    <xf numFmtId="0" fontId="95" fillId="36" borderId="37" xfId="0" applyFont="1" applyFill="1" applyBorder="1" applyAlignment="1">
      <alignment horizontal="center"/>
    </xf>
    <xf numFmtId="0" fontId="95" fillId="36" borderId="28" xfId="0" applyFont="1" applyFill="1" applyBorder="1" applyAlignment="1">
      <alignment horizontal="center"/>
    </xf>
    <xf numFmtId="0" fontId="80" fillId="36" borderId="57" xfId="0" applyFont="1" applyFill="1" applyBorder="1" applyAlignment="1">
      <alignment horizontal="center" vertical="center" wrapText="1"/>
    </xf>
    <xf numFmtId="0" fontId="80" fillId="36" borderId="28" xfId="0" applyFont="1" applyFill="1" applyBorder="1" applyAlignment="1">
      <alignment horizontal="center" vertical="center" wrapText="1"/>
    </xf>
    <xf numFmtId="0" fontId="15" fillId="10" borderId="57" xfId="0" applyFont="1" applyFill="1" applyBorder="1" applyAlignment="1">
      <alignment horizontal="center" vertical="center" wrapText="1"/>
    </xf>
    <xf numFmtId="0" fontId="15" fillId="10" borderId="28" xfId="0" applyFont="1" applyFill="1" applyBorder="1" applyAlignment="1">
      <alignment horizontal="center" vertical="center" wrapText="1"/>
    </xf>
    <xf numFmtId="0" fontId="96" fillId="10" borderId="57" xfId="0" applyFont="1" applyFill="1" applyBorder="1" applyAlignment="1">
      <alignment horizontal="center" vertical="top" wrapText="1"/>
    </xf>
    <xf numFmtId="0" fontId="96" fillId="10" borderId="28" xfId="0" applyFont="1" applyFill="1" applyBorder="1" applyAlignment="1">
      <alignment horizontal="center" vertical="top" wrapText="1"/>
    </xf>
    <xf numFmtId="0" fontId="81" fillId="33" borderId="24" xfId="0" applyFont="1" applyFill="1" applyBorder="1" applyAlignment="1">
      <alignment horizontal="center" vertical="top" wrapText="1"/>
    </xf>
    <xf numFmtId="0" fontId="81" fillId="33" borderId="18" xfId="0" applyFont="1" applyFill="1" applyBorder="1" applyAlignment="1">
      <alignment horizontal="center" vertical="top" wrapText="1"/>
    </xf>
    <xf numFmtId="0" fontId="82" fillId="36" borderId="57" xfId="0" applyFont="1" applyFill="1" applyBorder="1" applyAlignment="1">
      <alignment horizontal="center" vertical="center" wrapText="1"/>
    </xf>
    <xf numFmtId="0" fontId="82" fillId="36" borderId="28"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82" fillId="36" borderId="24" xfId="0" applyFont="1" applyFill="1" applyBorder="1" applyAlignment="1">
      <alignment horizontal="center" vertical="center" wrapText="1"/>
    </xf>
    <xf numFmtId="0" fontId="82" fillId="36" borderId="25" xfId="0" applyFont="1" applyFill="1" applyBorder="1" applyAlignment="1">
      <alignment horizontal="center" vertical="center" wrapText="1"/>
    </xf>
    <xf numFmtId="9" fontId="15" fillId="10" borderId="62" xfId="0" applyNumberFormat="1" applyFont="1" applyFill="1" applyBorder="1" applyAlignment="1">
      <alignment horizontal="center" vertical="center" wrapText="1"/>
    </xf>
    <xf numFmtId="0" fontId="15" fillId="10" borderId="64" xfId="0" applyFont="1" applyFill="1" applyBorder="1" applyAlignment="1">
      <alignment horizontal="center" vertical="center" wrapText="1"/>
    </xf>
    <xf numFmtId="0" fontId="15" fillId="10" borderId="62" xfId="0" applyFont="1" applyFill="1" applyBorder="1" applyAlignment="1">
      <alignment horizontal="center" vertical="center" wrapText="1"/>
    </xf>
    <xf numFmtId="0" fontId="81" fillId="10" borderId="62" xfId="0" applyFont="1" applyFill="1" applyBorder="1" applyAlignment="1">
      <alignment horizontal="center" vertical="top" wrapText="1"/>
    </xf>
    <xf numFmtId="0" fontId="81" fillId="10" borderId="64" xfId="0" applyFont="1" applyFill="1" applyBorder="1" applyAlignment="1">
      <alignment horizontal="center" vertical="top" wrapText="1"/>
    </xf>
    <xf numFmtId="0" fontId="15" fillId="10" borderId="57" xfId="0" applyNumberFormat="1" applyFont="1" applyFill="1" applyBorder="1" applyAlignment="1">
      <alignment horizontal="center" vertical="center" wrapText="1"/>
    </xf>
    <xf numFmtId="0" fontId="15" fillId="10" borderId="28" xfId="0" applyNumberFormat="1" applyFont="1" applyFill="1" applyBorder="1" applyAlignment="1">
      <alignment horizontal="center" vertical="center" wrapText="1"/>
    </xf>
    <xf numFmtId="0" fontId="81" fillId="10" borderId="57" xfId="0" applyFont="1" applyFill="1" applyBorder="1" applyAlignment="1">
      <alignment horizontal="center" vertical="top" wrapText="1"/>
    </xf>
    <xf numFmtId="0" fontId="81" fillId="10" borderId="28"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620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11</xdr:col>
      <xdr:colOff>152400</xdr:colOff>
      <xdr:row>4</xdr:row>
      <xdr:rowOff>123825</xdr:rowOff>
    </xdr:to>
    <xdr:pic>
      <xdr:nvPicPr>
        <xdr:cNvPr id="1" name="logo-image" descr="Home">
          <a:hlinkClick r:id="rId3"/>
        </xdr:cNvPr>
        <xdr:cNvPicPr preferRelativeResize="1">
          <a:picLocks noChangeAspect="1"/>
        </xdr:cNvPicPr>
      </xdr:nvPicPr>
      <xdr:blipFill>
        <a:blip r:embed="rId1"/>
        <a:stretch>
          <a:fillRect/>
        </a:stretch>
      </xdr:blipFill>
      <xdr:spPr>
        <a:xfrm>
          <a:off x="9906000" y="2952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nanclares@prosap.gov.ar" TargetMode="External" /><Relationship Id="rId2" Type="http://schemas.openxmlformats.org/officeDocument/2006/relationships/hyperlink" Target="mailto:mnanclares@prosap.gov.ar" TargetMode="External" /><Relationship Id="rId3" Type="http://schemas.openxmlformats.org/officeDocument/2006/relationships/hyperlink" Target="mailto:smucci@ambiente.gov.ar" TargetMode="External" /><Relationship Id="rId4" Type="http://schemas.openxmlformats.org/officeDocument/2006/relationships/hyperlink" Target="mailto:ramilo.diegonicolas@inta.gob.ar" TargetMode="External" /><Relationship Id="rId5" Type="http://schemas.openxmlformats.org/officeDocument/2006/relationships/hyperlink" Target="mailto:socchi@minagri.gob.ar" TargetMode="External" /><Relationship Id="rId6" Type="http://schemas.openxmlformats.org/officeDocument/2006/relationships/hyperlink" Target="mailto:ncastillo@ambiente.gov.ar" TargetMode="External" /><Relationship Id="rId7" Type="http://schemas.openxmlformats.org/officeDocument/2006/relationships/hyperlink" Target="http://www.ucar.gob.ar/index.php/institucional/fondo-de-adaptacion-para-el-cambio-climatico"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nanclares@prosap.gov.ar" TargetMode="External" /><Relationship Id="rId2" Type="http://schemas.openxmlformats.org/officeDocument/2006/relationships/hyperlink" Target="mailto:mpoledo@prosap.gov.a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showGridLines="0" zoomScale="80" zoomScaleNormal="80" zoomScalePageLayoutView="0" workbookViewId="0" topLeftCell="A1">
      <selection activeCell="R7" sqref="R7"/>
    </sheetView>
  </sheetViews>
  <sheetFormatPr defaultColWidth="102.28125" defaultRowHeight="15"/>
  <cols>
    <col min="1" max="1" width="2.57421875" style="191" customWidth="1"/>
    <col min="2" max="2" width="10.8515625" style="190" customWidth="1"/>
    <col min="3" max="3" width="14.8515625" style="190" customWidth="1"/>
    <col min="4" max="4" width="87.140625" style="191" customWidth="1"/>
    <col min="5" max="5" width="3.7109375" style="191" customWidth="1"/>
    <col min="6" max="6" width="9.140625" style="191" customWidth="1"/>
    <col min="7" max="7" width="12.28125" style="192" customWidth="1"/>
    <col min="8" max="8" width="15.421875" style="192" hidden="1" customWidth="1"/>
    <col min="9" max="13" width="0" style="192" hidden="1" customWidth="1"/>
    <col min="14" max="15" width="9.140625" style="192" hidden="1" customWidth="1"/>
    <col min="16" max="16" width="0" style="192" hidden="1" customWidth="1"/>
    <col min="17" max="251" width="9.140625" style="191" customWidth="1"/>
    <col min="252" max="252" width="2.7109375" style="191" customWidth="1"/>
    <col min="253" max="254" width="9.140625" style="191" customWidth="1"/>
    <col min="255" max="255" width="17.28125" style="191" customWidth="1"/>
    <col min="256" max="16384" width="102.28125" style="191" customWidth="1"/>
  </cols>
  <sheetData>
    <row r="1" ht="14.25" thickBot="1"/>
    <row r="2" spans="2:5" ht="14.25" thickBot="1">
      <c r="B2" s="193"/>
      <c r="C2" s="194"/>
      <c r="D2" s="195"/>
      <c r="E2" s="196"/>
    </row>
    <row r="3" spans="2:5" ht="18" thickBot="1">
      <c r="B3" s="197"/>
      <c r="C3" s="198"/>
      <c r="D3" s="199" t="s">
        <v>242</v>
      </c>
      <c r="E3" s="200"/>
    </row>
    <row r="4" spans="2:5" ht="14.25" thickBot="1">
      <c r="B4" s="197"/>
      <c r="C4" s="198"/>
      <c r="D4" s="201"/>
      <c r="E4" s="200"/>
    </row>
    <row r="5" spans="2:5" ht="14.25" thickBot="1">
      <c r="B5" s="197"/>
      <c r="C5" s="202" t="s">
        <v>282</v>
      </c>
      <c r="D5" s="203" t="s">
        <v>545</v>
      </c>
      <c r="E5" s="200"/>
    </row>
    <row r="6" spans="2:16" s="207" customFormat="1" ht="14.25" thickBot="1">
      <c r="B6" s="204"/>
      <c r="C6" s="73"/>
      <c r="D6" s="205"/>
      <c r="E6" s="206"/>
      <c r="G6" s="192"/>
      <c r="H6" s="192"/>
      <c r="I6" s="192"/>
      <c r="J6" s="192"/>
      <c r="K6" s="192"/>
      <c r="L6" s="192"/>
      <c r="M6" s="192"/>
      <c r="N6" s="192"/>
      <c r="O6" s="192"/>
      <c r="P6" s="192"/>
    </row>
    <row r="7" spans="2:16" s="207" customFormat="1" ht="30.75" customHeight="1" thickBot="1">
      <c r="B7" s="204"/>
      <c r="C7" s="61" t="s">
        <v>212</v>
      </c>
      <c r="D7" s="208" t="s">
        <v>542</v>
      </c>
      <c r="E7" s="206"/>
      <c r="G7" s="192"/>
      <c r="H7" s="192"/>
      <c r="I7" s="192"/>
      <c r="J7" s="192"/>
      <c r="K7" s="192"/>
      <c r="L7" s="192"/>
      <c r="M7" s="192"/>
      <c r="N7" s="192"/>
      <c r="O7" s="192"/>
      <c r="P7" s="192"/>
    </row>
    <row r="8" spans="2:16" s="207" customFormat="1" ht="13.5" hidden="1">
      <c r="B8" s="197"/>
      <c r="C8" s="198"/>
      <c r="D8" s="201"/>
      <c r="E8" s="206"/>
      <c r="G8" s="192"/>
      <c r="H8" s="192"/>
      <c r="I8" s="192"/>
      <c r="J8" s="192"/>
      <c r="K8" s="192"/>
      <c r="L8" s="192"/>
      <c r="M8" s="192"/>
      <c r="N8" s="192"/>
      <c r="O8" s="192"/>
      <c r="P8" s="192"/>
    </row>
    <row r="9" spans="2:16" s="207" customFormat="1" ht="13.5" hidden="1">
      <c r="B9" s="197"/>
      <c r="C9" s="198"/>
      <c r="D9" s="201"/>
      <c r="E9" s="206"/>
      <c r="G9" s="192"/>
      <c r="H9" s="192"/>
      <c r="I9" s="192"/>
      <c r="J9" s="192"/>
      <c r="K9" s="192"/>
      <c r="L9" s="192"/>
      <c r="M9" s="192"/>
      <c r="N9" s="192"/>
      <c r="O9" s="192"/>
      <c r="P9" s="192"/>
    </row>
    <row r="10" spans="2:16" s="207" customFormat="1" ht="13.5" hidden="1">
      <c r="B10" s="197"/>
      <c r="C10" s="198"/>
      <c r="D10" s="201"/>
      <c r="E10" s="206"/>
      <c r="G10" s="192"/>
      <c r="H10" s="192"/>
      <c r="I10" s="192"/>
      <c r="J10" s="192"/>
      <c r="K10" s="192"/>
      <c r="L10" s="192"/>
      <c r="M10" s="192"/>
      <c r="N10" s="192"/>
      <c r="O10" s="192"/>
      <c r="P10" s="192"/>
    </row>
    <row r="11" spans="2:16" s="207" customFormat="1" ht="13.5" hidden="1">
      <c r="B11" s="197"/>
      <c r="C11" s="198"/>
      <c r="D11" s="201"/>
      <c r="E11" s="206"/>
      <c r="G11" s="192"/>
      <c r="H11" s="192"/>
      <c r="I11" s="192"/>
      <c r="J11" s="192"/>
      <c r="K11" s="192"/>
      <c r="L11" s="192"/>
      <c r="M11" s="192"/>
      <c r="N11" s="192"/>
      <c r="O11" s="192"/>
      <c r="P11" s="192"/>
    </row>
    <row r="12" spans="2:16" s="207" customFormat="1" ht="14.25" thickBot="1">
      <c r="B12" s="204"/>
      <c r="C12" s="73"/>
      <c r="D12" s="205"/>
      <c r="E12" s="206"/>
      <c r="G12" s="192"/>
      <c r="H12" s="192"/>
      <c r="I12" s="192"/>
      <c r="J12" s="192"/>
      <c r="K12" s="192"/>
      <c r="L12" s="192"/>
      <c r="M12" s="192"/>
      <c r="N12" s="192"/>
      <c r="O12" s="192"/>
      <c r="P12" s="192"/>
    </row>
    <row r="13" spans="2:16" s="207" customFormat="1" ht="133.5" customHeight="1" thickBot="1">
      <c r="B13" s="204"/>
      <c r="C13" s="61" t="s">
        <v>0</v>
      </c>
      <c r="D13" s="208" t="s">
        <v>543</v>
      </c>
      <c r="E13" s="206"/>
      <c r="G13" s="192"/>
      <c r="H13" s="192"/>
      <c r="I13" s="192"/>
      <c r="J13" s="192"/>
      <c r="K13" s="192"/>
      <c r="L13" s="192"/>
      <c r="M13" s="192"/>
      <c r="N13" s="192"/>
      <c r="O13" s="192"/>
      <c r="P13" s="192"/>
    </row>
    <row r="14" spans="2:16" s="207" customFormat="1" ht="14.25" thickBot="1">
      <c r="B14" s="204"/>
      <c r="C14" s="73"/>
      <c r="D14" s="205"/>
      <c r="E14" s="206"/>
      <c r="G14" s="192"/>
      <c r="H14" s="192" t="s">
        <v>1</v>
      </c>
      <c r="I14" s="192" t="s">
        <v>2</v>
      </c>
      <c r="J14" s="192"/>
      <c r="K14" s="192" t="s">
        <v>3</v>
      </c>
      <c r="L14" s="192" t="s">
        <v>4</v>
      </c>
      <c r="M14" s="192" t="s">
        <v>532</v>
      </c>
      <c r="N14" s="192" t="s">
        <v>5</v>
      </c>
      <c r="O14" s="192" t="s">
        <v>6</v>
      </c>
      <c r="P14" s="192" t="s">
        <v>7</v>
      </c>
    </row>
    <row r="15" spans="2:16" s="207" customFormat="1" ht="13.5">
      <c r="B15" s="204"/>
      <c r="C15" s="61" t="s">
        <v>203</v>
      </c>
      <c r="D15" s="209"/>
      <c r="E15" s="206"/>
      <c r="G15" s="192"/>
      <c r="H15" s="210" t="s">
        <v>8</v>
      </c>
      <c r="I15" s="192" t="s">
        <v>9</v>
      </c>
      <c r="J15" s="192" t="s">
        <v>10</v>
      </c>
      <c r="K15" s="192" t="s">
        <v>11</v>
      </c>
      <c r="L15" s="192">
        <v>1</v>
      </c>
      <c r="M15" s="192">
        <v>1</v>
      </c>
      <c r="N15" s="192" t="s">
        <v>12</v>
      </c>
      <c r="O15" s="192" t="s">
        <v>13</v>
      </c>
      <c r="P15" s="192" t="s">
        <v>14</v>
      </c>
    </row>
    <row r="16" spans="2:16" s="207" customFormat="1" ht="29.25" customHeight="1">
      <c r="B16" s="318" t="s">
        <v>270</v>
      </c>
      <c r="C16" s="319"/>
      <c r="D16" s="211" t="s">
        <v>310</v>
      </c>
      <c r="E16" s="206"/>
      <c r="G16" s="192"/>
      <c r="H16" s="210" t="s">
        <v>15</v>
      </c>
      <c r="I16" s="192" t="s">
        <v>16</v>
      </c>
      <c r="J16" s="192" t="s">
        <v>17</v>
      </c>
      <c r="K16" s="192" t="s">
        <v>18</v>
      </c>
      <c r="L16" s="192">
        <v>2</v>
      </c>
      <c r="M16" s="192">
        <v>2</v>
      </c>
      <c r="N16" s="192" t="s">
        <v>19</v>
      </c>
      <c r="O16" s="192" t="s">
        <v>20</v>
      </c>
      <c r="P16" s="192" t="s">
        <v>21</v>
      </c>
    </row>
    <row r="17" spans="2:16" s="207" customFormat="1" ht="13.5">
      <c r="B17" s="204"/>
      <c r="C17" s="61" t="s">
        <v>209</v>
      </c>
      <c r="D17" s="211" t="s">
        <v>470</v>
      </c>
      <c r="E17" s="206"/>
      <c r="G17" s="192"/>
      <c r="H17" s="210" t="s">
        <v>22</v>
      </c>
      <c r="I17" s="192" t="s">
        <v>23</v>
      </c>
      <c r="J17" s="192"/>
      <c r="K17" s="192" t="s">
        <v>24</v>
      </c>
      <c r="L17" s="192">
        <v>3</v>
      </c>
      <c r="M17" s="192">
        <v>3</v>
      </c>
      <c r="N17" s="192" t="s">
        <v>25</v>
      </c>
      <c r="O17" s="192" t="s">
        <v>26</v>
      </c>
      <c r="P17" s="192" t="s">
        <v>27</v>
      </c>
    </row>
    <row r="18" spans="2:16" s="207" customFormat="1" ht="14.25" thickBot="1">
      <c r="B18" s="212"/>
      <c r="C18" s="61" t="s">
        <v>204</v>
      </c>
      <c r="D18" s="213" t="s">
        <v>33</v>
      </c>
      <c r="E18" s="206"/>
      <c r="G18" s="192"/>
      <c r="H18" s="210" t="s">
        <v>28</v>
      </c>
      <c r="I18" s="192"/>
      <c r="J18" s="192"/>
      <c r="K18" s="192" t="s">
        <v>29</v>
      </c>
      <c r="L18" s="192">
        <v>5</v>
      </c>
      <c r="M18" s="192">
        <v>5</v>
      </c>
      <c r="N18" s="192" t="s">
        <v>30</v>
      </c>
      <c r="O18" s="192" t="s">
        <v>31</v>
      </c>
      <c r="P18" s="192" t="s">
        <v>32</v>
      </c>
    </row>
    <row r="19" spans="2:16" s="207" customFormat="1" ht="45" customHeight="1" thickBot="1">
      <c r="B19" s="318" t="s">
        <v>205</v>
      </c>
      <c r="C19" s="319"/>
      <c r="D19" s="214" t="s">
        <v>311</v>
      </c>
      <c r="E19" s="206"/>
      <c r="G19" s="192"/>
      <c r="H19" s="210" t="s">
        <v>33</v>
      </c>
      <c r="I19" s="192"/>
      <c r="J19" s="192"/>
      <c r="K19" s="192" t="s">
        <v>34</v>
      </c>
      <c r="L19" s="192"/>
      <c r="M19" s="192"/>
      <c r="N19" s="192"/>
      <c r="O19" s="192" t="s">
        <v>35</v>
      </c>
      <c r="P19" s="192" t="s">
        <v>36</v>
      </c>
    </row>
    <row r="20" spans="2:14" s="207" customFormat="1" ht="13.5">
      <c r="B20" s="204"/>
      <c r="C20" s="61"/>
      <c r="D20" s="205"/>
      <c r="E20" s="200"/>
      <c r="F20" s="210"/>
      <c r="G20" s="192"/>
      <c r="H20" s="192"/>
      <c r="J20" s="192"/>
      <c r="K20" s="192"/>
      <c r="L20" s="192"/>
      <c r="M20" s="192" t="s">
        <v>37</v>
      </c>
      <c r="N20" s="192" t="s">
        <v>38</v>
      </c>
    </row>
    <row r="21" spans="2:14" s="207" customFormat="1" ht="13.5">
      <c r="B21" s="204"/>
      <c r="C21" s="202" t="s">
        <v>208</v>
      </c>
      <c r="D21" s="205"/>
      <c r="E21" s="200"/>
      <c r="F21" s="210"/>
      <c r="G21" s="192"/>
      <c r="H21" s="192"/>
      <c r="J21" s="192"/>
      <c r="K21" s="192"/>
      <c r="L21" s="192"/>
      <c r="M21" s="192" t="s">
        <v>39</v>
      </c>
      <c r="N21" s="192" t="s">
        <v>40</v>
      </c>
    </row>
    <row r="22" spans="2:16" s="207" customFormat="1" ht="14.25" thickBot="1">
      <c r="B22" s="204"/>
      <c r="C22" s="215" t="s">
        <v>211</v>
      </c>
      <c r="D22" s="205"/>
      <c r="E22" s="206"/>
      <c r="G22" s="192"/>
      <c r="H22" s="210" t="s">
        <v>41</v>
      </c>
      <c r="I22" s="192"/>
      <c r="J22" s="192"/>
      <c r="L22" s="192"/>
      <c r="M22" s="192"/>
      <c r="N22" s="192"/>
      <c r="O22" s="192" t="s">
        <v>42</v>
      </c>
      <c r="P22" s="192" t="s">
        <v>43</v>
      </c>
    </row>
    <row r="23" spans="2:16" s="207" customFormat="1" ht="13.5">
      <c r="B23" s="318" t="s">
        <v>210</v>
      </c>
      <c r="C23" s="319"/>
      <c r="D23" s="316">
        <v>41368</v>
      </c>
      <c r="E23" s="206"/>
      <c r="G23" s="192"/>
      <c r="H23" s="210"/>
      <c r="I23" s="192"/>
      <c r="J23" s="192"/>
      <c r="L23" s="192"/>
      <c r="M23" s="192"/>
      <c r="N23" s="192"/>
      <c r="O23" s="192"/>
      <c r="P23" s="192"/>
    </row>
    <row r="24" spans="2:16" s="207" customFormat="1" ht="4.5" customHeight="1">
      <c r="B24" s="318"/>
      <c r="C24" s="319"/>
      <c r="D24" s="317"/>
      <c r="E24" s="206"/>
      <c r="G24" s="192"/>
      <c r="H24" s="210"/>
      <c r="I24" s="192"/>
      <c r="J24" s="192"/>
      <c r="L24" s="192"/>
      <c r="M24" s="192"/>
      <c r="N24" s="192"/>
      <c r="O24" s="192"/>
      <c r="P24" s="192"/>
    </row>
    <row r="25" spans="2:15" s="207" customFormat="1" ht="27.75" customHeight="1">
      <c r="B25" s="318" t="s">
        <v>276</v>
      </c>
      <c r="C25" s="319"/>
      <c r="D25" s="216">
        <v>41380</v>
      </c>
      <c r="E25" s="206"/>
      <c r="F25" s="192"/>
      <c r="G25" s="210"/>
      <c r="H25" s="192"/>
      <c r="I25" s="192"/>
      <c r="K25" s="192"/>
      <c r="L25" s="192"/>
      <c r="M25" s="192"/>
      <c r="N25" s="192" t="s">
        <v>44</v>
      </c>
      <c r="O25" s="192" t="s">
        <v>45</v>
      </c>
    </row>
    <row r="26" spans="2:15" s="207" customFormat="1" ht="21" customHeight="1">
      <c r="B26" s="318" t="s">
        <v>471</v>
      </c>
      <c r="C26" s="319"/>
      <c r="D26" s="216">
        <v>41571</v>
      </c>
      <c r="E26" s="206"/>
      <c r="F26" s="192"/>
      <c r="G26" s="210"/>
      <c r="H26" s="192"/>
      <c r="I26" s="192"/>
      <c r="K26" s="192"/>
      <c r="L26" s="192"/>
      <c r="M26" s="192"/>
      <c r="N26" s="192" t="s">
        <v>46</v>
      </c>
      <c r="O26" s="192" t="s">
        <v>47</v>
      </c>
    </row>
    <row r="27" spans="2:15" s="207" customFormat="1" ht="28.5" customHeight="1">
      <c r="B27" s="318" t="s">
        <v>275</v>
      </c>
      <c r="C27" s="319"/>
      <c r="D27" s="217" t="s">
        <v>312</v>
      </c>
      <c r="E27" s="218"/>
      <c r="F27" s="192"/>
      <c r="G27" s="210"/>
      <c r="H27" s="192"/>
      <c r="I27" s="192"/>
      <c r="J27" s="192"/>
      <c r="K27" s="192"/>
      <c r="L27" s="192"/>
      <c r="M27" s="192"/>
      <c r="N27" s="192"/>
      <c r="O27" s="192"/>
    </row>
    <row r="28" spans="2:15" s="207" customFormat="1" ht="14.25" thickBot="1">
      <c r="B28" s="204"/>
      <c r="C28" s="61" t="s">
        <v>278</v>
      </c>
      <c r="D28" s="219" t="s">
        <v>312</v>
      </c>
      <c r="E28" s="206"/>
      <c r="F28" s="192"/>
      <c r="G28" s="210"/>
      <c r="H28" s="192"/>
      <c r="I28" s="192"/>
      <c r="J28" s="192"/>
      <c r="K28" s="192"/>
      <c r="L28" s="192"/>
      <c r="M28" s="192"/>
      <c r="N28" s="192"/>
      <c r="O28" s="192"/>
    </row>
    <row r="29" spans="2:15" s="207" customFormat="1" ht="13.5">
      <c r="B29" s="204"/>
      <c r="C29" s="73"/>
      <c r="D29" s="220"/>
      <c r="E29" s="206"/>
      <c r="F29" s="192"/>
      <c r="G29" s="210"/>
      <c r="H29" s="192"/>
      <c r="I29" s="192"/>
      <c r="J29" s="192"/>
      <c r="K29" s="192"/>
      <c r="L29" s="192"/>
      <c r="M29" s="192"/>
      <c r="N29" s="192"/>
      <c r="O29" s="192"/>
    </row>
    <row r="30" spans="2:16" s="207" customFormat="1" ht="14.25" thickBot="1">
      <c r="B30" s="204"/>
      <c r="C30" s="73"/>
      <c r="D30" s="221" t="s">
        <v>48</v>
      </c>
      <c r="E30" s="206"/>
      <c r="G30" s="192"/>
      <c r="H30" s="210" t="s">
        <v>49</v>
      </c>
      <c r="I30" s="192"/>
      <c r="J30" s="192"/>
      <c r="K30" s="192"/>
      <c r="L30" s="192"/>
      <c r="M30" s="192"/>
      <c r="N30" s="192"/>
      <c r="O30" s="192"/>
      <c r="P30" s="192"/>
    </row>
    <row r="31" spans="1:16" s="207" customFormat="1" ht="398.25" customHeight="1" thickBot="1">
      <c r="A31" s="222"/>
      <c r="B31" s="223"/>
      <c r="C31" s="61"/>
      <c r="D31" s="224" t="s">
        <v>544</v>
      </c>
      <c r="E31" s="206"/>
      <c r="F31" s="225"/>
      <c r="G31" s="192"/>
      <c r="H31" s="210" t="s">
        <v>50</v>
      </c>
      <c r="I31" s="192"/>
      <c r="J31" s="192"/>
      <c r="K31" s="192"/>
      <c r="L31" s="192"/>
      <c r="M31" s="192"/>
      <c r="N31" s="192"/>
      <c r="O31" s="192"/>
      <c r="P31" s="192"/>
    </row>
    <row r="32" spans="2:16" s="207" customFormat="1" ht="32.25" customHeight="1" thickBot="1">
      <c r="B32" s="318" t="s">
        <v>51</v>
      </c>
      <c r="C32" s="320"/>
      <c r="D32" s="205"/>
      <c r="E32" s="206"/>
      <c r="G32" s="192"/>
      <c r="H32" s="210" t="s">
        <v>52</v>
      </c>
      <c r="I32" s="192"/>
      <c r="J32" s="192"/>
      <c r="K32" s="192"/>
      <c r="L32" s="192"/>
      <c r="M32" s="192"/>
      <c r="N32" s="192"/>
      <c r="O32" s="192"/>
      <c r="P32" s="192"/>
    </row>
    <row r="33" spans="2:16" s="207" customFormat="1" ht="28.5" customHeight="1" thickBot="1">
      <c r="B33" s="204"/>
      <c r="C33" s="73"/>
      <c r="D33" s="226" t="s">
        <v>426</v>
      </c>
      <c r="E33" s="206"/>
      <c r="G33" s="192"/>
      <c r="H33" s="210" t="s">
        <v>53</v>
      </c>
      <c r="I33" s="192"/>
      <c r="J33" s="192"/>
      <c r="K33" s="192"/>
      <c r="L33" s="192"/>
      <c r="M33" s="192"/>
      <c r="N33" s="192"/>
      <c r="O33" s="192"/>
      <c r="P33" s="192"/>
    </row>
    <row r="34" spans="2:16" s="207" customFormat="1" ht="13.5">
      <c r="B34" s="204"/>
      <c r="C34" s="73"/>
      <c r="D34" s="205"/>
      <c r="E34" s="206"/>
      <c r="F34" s="225"/>
      <c r="G34" s="192"/>
      <c r="H34" s="210" t="s">
        <v>54</v>
      </c>
      <c r="I34" s="192"/>
      <c r="J34" s="192"/>
      <c r="K34" s="192"/>
      <c r="L34" s="192"/>
      <c r="M34" s="192"/>
      <c r="N34" s="192"/>
      <c r="O34" s="192"/>
      <c r="P34" s="192"/>
    </row>
    <row r="35" spans="2:16" s="207" customFormat="1" ht="13.5">
      <c r="B35" s="204"/>
      <c r="C35" s="227" t="s">
        <v>55</v>
      </c>
      <c r="D35" s="205"/>
      <c r="E35" s="206"/>
      <c r="G35" s="192"/>
      <c r="H35" s="210" t="s">
        <v>56</v>
      </c>
      <c r="I35" s="192"/>
      <c r="J35" s="192"/>
      <c r="K35" s="192"/>
      <c r="L35" s="192"/>
      <c r="M35" s="192"/>
      <c r="N35" s="192"/>
      <c r="O35" s="192"/>
      <c r="P35" s="192"/>
    </row>
    <row r="36" spans="2:16" s="207" customFormat="1" ht="31.5" customHeight="1" thickBot="1">
      <c r="B36" s="318" t="s">
        <v>57</v>
      </c>
      <c r="C36" s="320"/>
      <c r="D36" s="205"/>
      <c r="E36" s="206"/>
      <c r="G36" s="192"/>
      <c r="H36" s="210" t="s">
        <v>58</v>
      </c>
      <c r="I36" s="192"/>
      <c r="J36" s="192"/>
      <c r="K36" s="192"/>
      <c r="L36" s="192"/>
      <c r="M36" s="192"/>
      <c r="N36" s="192"/>
      <c r="O36" s="192"/>
      <c r="P36" s="192"/>
    </row>
    <row r="37" spans="2:16" s="207" customFormat="1" ht="13.5">
      <c r="B37" s="204"/>
      <c r="C37" s="73" t="s">
        <v>59</v>
      </c>
      <c r="D37" s="228" t="s">
        <v>313</v>
      </c>
      <c r="E37" s="206"/>
      <c r="G37" s="192"/>
      <c r="H37" s="210" t="s">
        <v>60</v>
      </c>
      <c r="I37" s="192"/>
      <c r="J37" s="192"/>
      <c r="K37" s="192"/>
      <c r="L37" s="192"/>
      <c r="M37" s="192"/>
      <c r="N37" s="192"/>
      <c r="O37" s="192"/>
      <c r="P37" s="192"/>
    </row>
    <row r="38" spans="2:16" s="207" customFormat="1" ht="14.25">
      <c r="B38" s="204"/>
      <c r="C38" s="73" t="s">
        <v>61</v>
      </c>
      <c r="D38" s="229" t="s">
        <v>314</v>
      </c>
      <c r="E38" s="206"/>
      <c r="G38" s="192"/>
      <c r="H38" s="210" t="s">
        <v>62</v>
      </c>
      <c r="I38" s="192"/>
      <c r="J38" s="192"/>
      <c r="K38" s="192"/>
      <c r="L38" s="192"/>
      <c r="M38" s="192"/>
      <c r="N38" s="192"/>
      <c r="O38" s="192"/>
      <c r="P38" s="192"/>
    </row>
    <row r="39" spans="2:16" s="207" customFormat="1" ht="14.25" thickBot="1">
      <c r="B39" s="204"/>
      <c r="C39" s="73" t="s">
        <v>63</v>
      </c>
      <c r="D39" s="230"/>
      <c r="E39" s="206"/>
      <c r="G39" s="192"/>
      <c r="H39" s="210" t="s">
        <v>64</v>
      </c>
      <c r="I39" s="192"/>
      <c r="J39" s="192"/>
      <c r="K39" s="192"/>
      <c r="L39" s="192"/>
      <c r="M39" s="192"/>
      <c r="N39" s="192"/>
      <c r="O39" s="192"/>
      <c r="P39" s="192"/>
    </row>
    <row r="40" spans="2:16" s="207" customFormat="1" ht="15" customHeight="1" thickBot="1">
      <c r="B40" s="204"/>
      <c r="C40" s="61" t="s">
        <v>207</v>
      </c>
      <c r="D40" s="205"/>
      <c r="E40" s="206"/>
      <c r="G40" s="192"/>
      <c r="H40" s="210" t="s">
        <v>65</v>
      </c>
      <c r="I40" s="192"/>
      <c r="J40" s="192"/>
      <c r="K40" s="192"/>
      <c r="L40" s="192"/>
      <c r="M40" s="192"/>
      <c r="N40" s="192"/>
      <c r="O40" s="192"/>
      <c r="P40" s="192"/>
    </row>
    <row r="41" spans="2:16" s="207" customFormat="1" ht="13.5">
      <c r="B41" s="204"/>
      <c r="C41" s="73" t="s">
        <v>59</v>
      </c>
      <c r="D41" s="228" t="s">
        <v>315</v>
      </c>
      <c r="E41" s="206"/>
      <c r="G41" s="192"/>
      <c r="H41" s="210" t="s">
        <v>66</v>
      </c>
      <c r="I41" s="192"/>
      <c r="J41" s="192"/>
      <c r="K41" s="192"/>
      <c r="L41" s="192"/>
      <c r="M41" s="192"/>
      <c r="N41" s="192"/>
      <c r="O41" s="192"/>
      <c r="P41" s="192"/>
    </row>
    <row r="42" spans="2:16" s="207" customFormat="1" ht="14.25">
      <c r="B42" s="204"/>
      <c r="C42" s="73" t="s">
        <v>61</v>
      </c>
      <c r="D42" s="229" t="s">
        <v>316</v>
      </c>
      <c r="E42" s="206"/>
      <c r="G42" s="192"/>
      <c r="H42" s="210" t="s">
        <v>67</v>
      </c>
      <c r="I42" s="192"/>
      <c r="J42" s="192"/>
      <c r="K42" s="192"/>
      <c r="L42" s="192"/>
      <c r="M42" s="192"/>
      <c r="N42" s="192"/>
      <c r="O42" s="192"/>
      <c r="P42" s="192"/>
    </row>
    <row r="43" spans="2:16" s="207" customFormat="1" ht="14.25" thickBot="1">
      <c r="B43" s="204"/>
      <c r="C43" s="73" t="s">
        <v>63</v>
      </c>
      <c r="D43" s="230"/>
      <c r="E43" s="206"/>
      <c r="G43" s="192"/>
      <c r="H43" s="210" t="s">
        <v>68</v>
      </c>
      <c r="I43" s="192"/>
      <c r="J43" s="192"/>
      <c r="K43" s="192"/>
      <c r="L43" s="192"/>
      <c r="M43" s="192"/>
      <c r="N43" s="192"/>
      <c r="O43" s="192"/>
      <c r="P43" s="192"/>
    </row>
    <row r="44" spans="2:16" s="207" customFormat="1" ht="14.25" thickBot="1">
      <c r="B44" s="204"/>
      <c r="C44" s="61" t="s">
        <v>277</v>
      </c>
      <c r="D44" s="205"/>
      <c r="E44" s="206"/>
      <c r="G44" s="192"/>
      <c r="H44" s="210" t="s">
        <v>69</v>
      </c>
      <c r="I44" s="192"/>
      <c r="J44" s="192"/>
      <c r="K44" s="192"/>
      <c r="L44" s="192"/>
      <c r="M44" s="192"/>
      <c r="N44" s="192"/>
      <c r="O44" s="192"/>
      <c r="P44" s="192"/>
    </row>
    <row r="45" spans="2:16" s="207" customFormat="1" ht="13.5">
      <c r="B45" s="204"/>
      <c r="C45" s="73" t="s">
        <v>59</v>
      </c>
      <c r="D45" s="228" t="s">
        <v>313</v>
      </c>
      <c r="E45" s="206"/>
      <c r="G45" s="192"/>
      <c r="H45" s="210" t="s">
        <v>70</v>
      </c>
      <c r="I45" s="192"/>
      <c r="J45" s="192"/>
      <c r="K45" s="192"/>
      <c r="L45" s="192"/>
      <c r="M45" s="192"/>
      <c r="N45" s="192"/>
      <c r="O45" s="192"/>
      <c r="P45" s="192"/>
    </row>
    <row r="46" spans="2:16" s="207" customFormat="1" ht="14.25">
      <c r="B46" s="204"/>
      <c r="C46" s="73" t="s">
        <v>61</v>
      </c>
      <c r="D46" s="229" t="s">
        <v>314</v>
      </c>
      <c r="E46" s="206"/>
      <c r="G46" s="192"/>
      <c r="H46" s="210" t="s">
        <v>71</v>
      </c>
      <c r="I46" s="192"/>
      <c r="J46" s="192"/>
      <c r="K46" s="192"/>
      <c r="L46" s="192"/>
      <c r="M46" s="192"/>
      <c r="N46" s="192"/>
      <c r="O46" s="192"/>
      <c r="P46" s="192"/>
    </row>
    <row r="47" spans="1:8" ht="14.25" thickBot="1">
      <c r="A47" s="207"/>
      <c r="B47" s="204"/>
      <c r="C47" s="73" t="s">
        <v>63</v>
      </c>
      <c r="D47" s="230"/>
      <c r="E47" s="206"/>
      <c r="H47" s="210" t="s">
        <v>72</v>
      </c>
    </row>
    <row r="48" spans="2:8" ht="14.25" thickBot="1">
      <c r="B48" s="204"/>
      <c r="C48" s="61" t="s">
        <v>206</v>
      </c>
      <c r="D48" s="205"/>
      <c r="E48" s="206"/>
      <c r="H48" s="210" t="s">
        <v>73</v>
      </c>
    </row>
    <row r="49" spans="2:8" ht="13.5">
      <c r="B49" s="204"/>
      <c r="C49" s="73" t="s">
        <v>59</v>
      </c>
      <c r="D49" s="228" t="s">
        <v>317</v>
      </c>
      <c r="E49" s="206"/>
      <c r="H49" s="210" t="s">
        <v>74</v>
      </c>
    </row>
    <row r="50" spans="2:8" ht="14.25">
      <c r="B50" s="204"/>
      <c r="C50" s="73" t="s">
        <v>61</v>
      </c>
      <c r="D50" s="229" t="s">
        <v>318</v>
      </c>
      <c r="E50" s="206"/>
      <c r="H50" s="210" t="s">
        <v>75</v>
      </c>
    </row>
    <row r="51" spans="2:8" ht="14.25" thickBot="1">
      <c r="B51" s="204"/>
      <c r="C51" s="73" t="s">
        <v>63</v>
      </c>
      <c r="D51" s="230"/>
      <c r="E51" s="206"/>
      <c r="H51" s="210" t="s">
        <v>76</v>
      </c>
    </row>
    <row r="52" spans="2:8" ht="14.25" thickBot="1">
      <c r="B52" s="204"/>
      <c r="C52" s="61" t="s">
        <v>206</v>
      </c>
      <c r="D52" s="205"/>
      <c r="E52" s="206"/>
      <c r="H52" s="210" t="s">
        <v>77</v>
      </c>
    </row>
    <row r="53" spans="2:8" ht="13.5">
      <c r="B53" s="204"/>
      <c r="C53" s="73" t="s">
        <v>59</v>
      </c>
      <c r="D53" s="228" t="s">
        <v>319</v>
      </c>
      <c r="E53" s="206"/>
      <c r="H53" s="210" t="s">
        <v>78</v>
      </c>
    </row>
    <row r="54" spans="2:8" ht="14.25">
      <c r="B54" s="204"/>
      <c r="C54" s="73" t="s">
        <v>61</v>
      </c>
      <c r="D54" s="229" t="s">
        <v>320</v>
      </c>
      <c r="E54" s="206"/>
      <c r="H54" s="210" t="s">
        <v>79</v>
      </c>
    </row>
    <row r="55" spans="2:8" ht="14.25" thickBot="1">
      <c r="B55" s="204"/>
      <c r="C55" s="73" t="s">
        <v>63</v>
      </c>
      <c r="D55" s="230"/>
      <c r="E55" s="206"/>
      <c r="H55" s="210" t="s">
        <v>80</v>
      </c>
    </row>
    <row r="56" spans="2:8" ht="14.25" thickBot="1">
      <c r="B56" s="204"/>
      <c r="C56" s="61" t="s">
        <v>206</v>
      </c>
      <c r="D56" s="205"/>
      <c r="E56" s="206"/>
      <c r="H56" s="210" t="s">
        <v>81</v>
      </c>
    </row>
    <row r="57" spans="2:8" ht="13.5">
      <c r="B57" s="204"/>
      <c r="C57" s="73" t="s">
        <v>59</v>
      </c>
      <c r="D57" s="228" t="s">
        <v>321</v>
      </c>
      <c r="E57" s="206"/>
      <c r="H57" s="210" t="s">
        <v>82</v>
      </c>
    </row>
    <row r="58" spans="2:8" ht="14.25">
      <c r="B58" s="204"/>
      <c r="C58" s="73" t="s">
        <v>61</v>
      </c>
      <c r="D58" s="229" t="s">
        <v>322</v>
      </c>
      <c r="E58" s="206"/>
      <c r="H58" s="210" t="s">
        <v>83</v>
      </c>
    </row>
    <row r="59" spans="2:8" ht="14.25" thickBot="1">
      <c r="B59" s="204"/>
      <c r="C59" s="73" t="s">
        <v>63</v>
      </c>
      <c r="D59" s="230"/>
      <c r="E59" s="206"/>
      <c r="H59" s="210" t="s">
        <v>84</v>
      </c>
    </row>
    <row r="60" spans="2:8" ht="14.25" thickBot="1">
      <c r="B60" s="231"/>
      <c r="C60" s="232"/>
      <c r="D60" s="67"/>
      <c r="E60" s="68"/>
      <c r="H60" s="210" t="s">
        <v>85</v>
      </c>
    </row>
    <row r="61" ht="13.5">
      <c r="H61" s="210" t="s">
        <v>86</v>
      </c>
    </row>
    <row r="62" ht="13.5">
      <c r="H62" s="210" t="s">
        <v>87</v>
      </c>
    </row>
    <row r="63" ht="13.5">
      <c r="H63" s="210" t="s">
        <v>88</v>
      </c>
    </row>
    <row r="64" ht="13.5">
      <c r="H64" s="210" t="s">
        <v>89</v>
      </c>
    </row>
    <row r="65" ht="13.5">
      <c r="H65" s="210" t="s">
        <v>90</v>
      </c>
    </row>
    <row r="66" ht="13.5">
      <c r="H66" s="210" t="s">
        <v>91</v>
      </c>
    </row>
    <row r="67" ht="13.5">
      <c r="H67" s="210" t="s">
        <v>92</v>
      </c>
    </row>
    <row r="68" ht="13.5">
      <c r="H68" s="210" t="s">
        <v>93</v>
      </c>
    </row>
    <row r="69" ht="13.5">
      <c r="H69" s="210" t="s">
        <v>94</v>
      </c>
    </row>
    <row r="70" ht="13.5">
      <c r="H70" s="210" t="s">
        <v>95</v>
      </c>
    </row>
    <row r="71" ht="13.5">
      <c r="H71" s="210" t="s">
        <v>96</v>
      </c>
    </row>
    <row r="72" ht="13.5">
      <c r="H72" s="210" t="s">
        <v>97</v>
      </c>
    </row>
    <row r="73" ht="13.5">
      <c r="H73" s="210" t="s">
        <v>98</v>
      </c>
    </row>
    <row r="74" ht="13.5">
      <c r="H74" s="210" t="s">
        <v>99</v>
      </c>
    </row>
    <row r="75" ht="13.5">
      <c r="H75" s="210" t="s">
        <v>100</v>
      </c>
    </row>
    <row r="76" ht="13.5">
      <c r="H76" s="210" t="s">
        <v>101</v>
      </c>
    </row>
    <row r="77" ht="13.5">
      <c r="H77" s="210" t="s">
        <v>102</v>
      </c>
    </row>
    <row r="78" ht="13.5">
      <c r="H78" s="210" t="s">
        <v>103</v>
      </c>
    </row>
    <row r="79" ht="13.5">
      <c r="H79" s="210" t="s">
        <v>104</v>
      </c>
    </row>
    <row r="80" ht="13.5">
      <c r="H80" s="210" t="s">
        <v>105</v>
      </c>
    </row>
    <row r="81" ht="13.5">
      <c r="H81" s="210" t="s">
        <v>106</v>
      </c>
    </row>
    <row r="82" ht="13.5">
      <c r="H82" s="210" t="s">
        <v>107</v>
      </c>
    </row>
    <row r="83" ht="13.5">
      <c r="H83" s="210" t="s">
        <v>108</v>
      </c>
    </row>
    <row r="84" ht="13.5">
      <c r="H84" s="210" t="s">
        <v>109</v>
      </c>
    </row>
    <row r="85" ht="13.5">
      <c r="H85" s="210" t="s">
        <v>110</v>
      </c>
    </row>
    <row r="86" ht="13.5">
      <c r="H86" s="210" t="s">
        <v>111</v>
      </c>
    </row>
    <row r="87" ht="13.5">
      <c r="H87" s="210" t="s">
        <v>112</v>
      </c>
    </row>
    <row r="88" ht="13.5">
      <c r="H88" s="210" t="s">
        <v>113</v>
      </c>
    </row>
    <row r="89" ht="13.5">
      <c r="H89" s="210" t="s">
        <v>114</v>
      </c>
    </row>
    <row r="90" ht="13.5">
      <c r="H90" s="210" t="s">
        <v>115</v>
      </c>
    </row>
    <row r="91" ht="13.5">
      <c r="H91" s="210" t="s">
        <v>116</v>
      </c>
    </row>
    <row r="92" ht="13.5">
      <c r="H92" s="210" t="s">
        <v>117</v>
      </c>
    </row>
    <row r="93" ht="13.5">
      <c r="H93" s="210" t="s">
        <v>118</v>
      </c>
    </row>
    <row r="94" ht="13.5">
      <c r="H94" s="210" t="s">
        <v>119</v>
      </c>
    </row>
    <row r="95" ht="13.5">
      <c r="H95" s="210" t="s">
        <v>120</v>
      </c>
    </row>
    <row r="96" ht="13.5">
      <c r="H96" s="210" t="s">
        <v>121</v>
      </c>
    </row>
    <row r="97" ht="13.5">
      <c r="H97" s="210" t="s">
        <v>122</v>
      </c>
    </row>
    <row r="98" ht="13.5">
      <c r="H98" s="210" t="s">
        <v>123</v>
      </c>
    </row>
    <row r="99" ht="13.5">
      <c r="H99" s="210" t="s">
        <v>124</v>
      </c>
    </row>
    <row r="100" ht="13.5">
      <c r="H100" s="210" t="s">
        <v>125</v>
      </c>
    </row>
    <row r="101" ht="13.5">
      <c r="H101" s="210" t="s">
        <v>126</v>
      </c>
    </row>
    <row r="102" ht="13.5">
      <c r="H102" s="210" t="s">
        <v>127</v>
      </c>
    </row>
    <row r="103" ht="13.5">
      <c r="H103" s="210" t="s">
        <v>128</v>
      </c>
    </row>
    <row r="104" ht="13.5">
      <c r="H104" s="210" t="s">
        <v>129</v>
      </c>
    </row>
    <row r="105" ht="13.5">
      <c r="H105" s="210" t="s">
        <v>130</v>
      </c>
    </row>
    <row r="106" ht="13.5">
      <c r="H106" s="210" t="s">
        <v>131</v>
      </c>
    </row>
    <row r="107" ht="13.5">
      <c r="H107" s="210" t="s">
        <v>132</v>
      </c>
    </row>
    <row r="108" ht="13.5">
      <c r="H108" s="210" t="s">
        <v>133</v>
      </c>
    </row>
    <row r="109" ht="13.5">
      <c r="H109" s="210" t="s">
        <v>134</v>
      </c>
    </row>
    <row r="110" ht="13.5">
      <c r="H110" s="210" t="s">
        <v>135</v>
      </c>
    </row>
    <row r="111" ht="13.5">
      <c r="H111" s="210" t="s">
        <v>136</v>
      </c>
    </row>
    <row r="112" ht="13.5">
      <c r="H112" s="210" t="s">
        <v>137</v>
      </c>
    </row>
    <row r="113" ht="13.5">
      <c r="H113" s="210" t="s">
        <v>138</v>
      </c>
    </row>
    <row r="114" ht="13.5">
      <c r="H114" s="210" t="s">
        <v>139</v>
      </c>
    </row>
    <row r="115" ht="13.5">
      <c r="H115" s="210" t="s">
        <v>140</v>
      </c>
    </row>
    <row r="116" ht="13.5">
      <c r="H116" s="210" t="s">
        <v>141</v>
      </c>
    </row>
    <row r="117" ht="13.5">
      <c r="H117" s="210" t="s">
        <v>142</v>
      </c>
    </row>
    <row r="118" ht="13.5">
      <c r="H118" s="210" t="s">
        <v>143</v>
      </c>
    </row>
    <row r="119" ht="13.5">
      <c r="H119" s="210" t="s">
        <v>144</v>
      </c>
    </row>
    <row r="120" ht="13.5">
      <c r="H120" s="210" t="s">
        <v>145</v>
      </c>
    </row>
    <row r="121" ht="13.5">
      <c r="H121" s="210" t="s">
        <v>146</v>
      </c>
    </row>
    <row r="122" ht="13.5">
      <c r="H122" s="210" t="s">
        <v>147</v>
      </c>
    </row>
    <row r="123" ht="13.5">
      <c r="H123" s="210" t="s">
        <v>148</v>
      </c>
    </row>
    <row r="124" ht="13.5">
      <c r="H124" s="210" t="s">
        <v>149</v>
      </c>
    </row>
    <row r="125" ht="13.5">
      <c r="H125" s="210" t="s">
        <v>150</v>
      </c>
    </row>
    <row r="126" ht="13.5">
      <c r="H126" s="210" t="s">
        <v>151</v>
      </c>
    </row>
    <row r="127" ht="13.5">
      <c r="H127" s="210" t="s">
        <v>152</v>
      </c>
    </row>
    <row r="128" ht="13.5">
      <c r="H128" s="210" t="s">
        <v>153</v>
      </c>
    </row>
    <row r="129" ht="13.5">
      <c r="H129" s="210" t="s">
        <v>154</v>
      </c>
    </row>
    <row r="130" ht="13.5">
      <c r="H130" s="210" t="s">
        <v>155</v>
      </c>
    </row>
    <row r="131" ht="13.5">
      <c r="H131" s="210" t="s">
        <v>156</v>
      </c>
    </row>
    <row r="132" ht="13.5">
      <c r="H132" s="210" t="s">
        <v>157</v>
      </c>
    </row>
    <row r="133" ht="13.5">
      <c r="H133" s="210" t="s">
        <v>158</v>
      </c>
    </row>
    <row r="134" ht="13.5">
      <c r="H134" s="210" t="s">
        <v>159</v>
      </c>
    </row>
    <row r="135" ht="13.5">
      <c r="H135" s="210" t="s">
        <v>160</v>
      </c>
    </row>
    <row r="136" ht="13.5">
      <c r="H136" s="210" t="s">
        <v>161</v>
      </c>
    </row>
    <row r="137" ht="13.5">
      <c r="H137" s="210" t="s">
        <v>162</v>
      </c>
    </row>
    <row r="138" ht="13.5">
      <c r="H138" s="210" t="s">
        <v>163</v>
      </c>
    </row>
    <row r="139" ht="13.5">
      <c r="H139" s="210" t="s">
        <v>164</v>
      </c>
    </row>
    <row r="140" ht="13.5">
      <c r="H140" s="210" t="s">
        <v>165</v>
      </c>
    </row>
    <row r="141" ht="13.5">
      <c r="H141" s="210" t="s">
        <v>166</v>
      </c>
    </row>
    <row r="142" ht="13.5">
      <c r="H142" s="210" t="s">
        <v>167</v>
      </c>
    </row>
    <row r="143" ht="13.5">
      <c r="H143" s="210" t="s">
        <v>168</v>
      </c>
    </row>
    <row r="144" ht="13.5">
      <c r="H144" s="210" t="s">
        <v>169</v>
      </c>
    </row>
    <row r="145" ht="13.5">
      <c r="H145" s="210" t="s">
        <v>170</v>
      </c>
    </row>
    <row r="146" ht="13.5">
      <c r="H146" s="210" t="s">
        <v>171</v>
      </c>
    </row>
    <row r="147" ht="13.5">
      <c r="H147" s="210" t="s">
        <v>172</v>
      </c>
    </row>
    <row r="148" ht="13.5">
      <c r="H148" s="210" t="s">
        <v>173</v>
      </c>
    </row>
    <row r="149" ht="13.5">
      <c r="H149" s="210" t="s">
        <v>174</v>
      </c>
    </row>
    <row r="150" ht="13.5">
      <c r="H150" s="210" t="s">
        <v>175</v>
      </c>
    </row>
    <row r="151" ht="13.5">
      <c r="H151" s="210" t="s">
        <v>176</v>
      </c>
    </row>
    <row r="152" ht="13.5">
      <c r="H152" s="210" t="s">
        <v>177</v>
      </c>
    </row>
    <row r="153" ht="13.5">
      <c r="H153" s="210" t="s">
        <v>178</v>
      </c>
    </row>
    <row r="154" ht="13.5">
      <c r="H154" s="210" t="s">
        <v>179</v>
      </c>
    </row>
    <row r="155" ht="13.5">
      <c r="H155" s="210" t="s">
        <v>180</v>
      </c>
    </row>
    <row r="156" ht="13.5">
      <c r="H156" s="210" t="s">
        <v>181</v>
      </c>
    </row>
    <row r="157" ht="13.5">
      <c r="H157" s="210" t="s">
        <v>182</v>
      </c>
    </row>
    <row r="158" ht="13.5">
      <c r="H158" s="210" t="s">
        <v>183</v>
      </c>
    </row>
    <row r="159" ht="13.5">
      <c r="H159" s="210" t="s">
        <v>184</v>
      </c>
    </row>
    <row r="160" ht="13.5">
      <c r="H160" s="210" t="s">
        <v>185</v>
      </c>
    </row>
    <row r="161" ht="13.5">
      <c r="H161" s="210" t="s">
        <v>186</v>
      </c>
    </row>
    <row r="162" ht="13.5">
      <c r="H162" s="210" t="s">
        <v>187</v>
      </c>
    </row>
    <row r="163" ht="13.5">
      <c r="H163" s="210" t="s">
        <v>188</v>
      </c>
    </row>
    <row r="164" ht="13.5">
      <c r="H164" s="210" t="s">
        <v>189</v>
      </c>
    </row>
    <row r="165" ht="13.5">
      <c r="H165" s="210" t="s">
        <v>190</v>
      </c>
    </row>
    <row r="166" ht="13.5">
      <c r="H166" s="210" t="s">
        <v>191</v>
      </c>
    </row>
    <row r="167" ht="13.5">
      <c r="H167" s="210" t="s">
        <v>192</v>
      </c>
    </row>
    <row r="168" ht="13.5">
      <c r="H168" s="210" t="s">
        <v>193</v>
      </c>
    </row>
    <row r="169" ht="13.5">
      <c r="H169" s="210" t="s">
        <v>194</v>
      </c>
    </row>
    <row r="170" ht="13.5">
      <c r="H170" s="210" t="s">
        <v>195</v>
      </c>
    </row>
    <row r="171" ht="13.5">
      <c r="H171" s="210" t="s">
        <v>196</v>
      </c>
    </row>
    <row r="172" ht="13.5">
      <c r="H172" s="210" t="s">
        <v>197</v>
      </c>
    </row>
    <row r="173" ht="13.5">
      <c r="H173" s="210" t="s">
        <v>198</v>
      </c>
    </row>
    <row r="174" ht="13.5">
      <c r="H174" s="210" t="s">
        <v>199</v>
      </c>
    </row>
    <row r="175" ht="13.5">
      <c r="H175" s="210" t="s">
        <v>200</v>
      </c>
    </row>
    <row r="176" ht="13.5">
      <c r="H176" s="210" t="s">
        <v>201</v>
      </c>
    </row>
    <row r="177" ht="13.5">
      <c r="H177" s="210" t="s">
        <v>202</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mnanclares@prosap.gov.ar"/>
    <hyperlink ref="D38" r:id="rId2" display="mnanclares@prosap.gov.ar"/>
    <hyperlink ref="D42" r:id="rId3" display="smucci@ambiente.gov.ar"/>
    <hyperlink ref="D50" r:id="rId4" display="ramilo.diegonicolas@inta.gob.ar"/>
    <hyperlink ref="D54" r:id="rId5" display="socchi@minagri.gob.ar"/>
    <hyperlink ref="D58" r:id="rId6" display="ncastillo@ambiente.gov.ar"/>
    <hyperlink ref="D33" r:id="rId7" display="http://www.ucar.gob.ar/index.php/institucional/fondo-de-adaptacion-para-el-cambio-climatico"/>
  </hyperlinks>
  <printOptions/>
  <pageMargins left="0.7" right="0.7" top="0.75" bottom="0.75" header="0.3" footer="0.3"/>
  <pageSetup horizontalDpi="600" verticalDpi="600" orientation="landscape" r:id="rId9"/>
  <drawing r:id="rId8"/>
</worksheet>
</file>

<file path=xl/worksheets/sheet2.xml><?xml version="1.0" encoding="utf-8"?>
<worksheet xmlns="http://schemas.openxmlformats.org/spreadsheetml/2006/main" xmlns:r="http://schemas.openxmlformats.org/officeDocument/2006/relationships">
  <dimension ref="B2:P54"/>
  <sheetViews>
    <sheetView showGridLines="0" zoomScalePageLayoutView="0" workbookViewId="0" topLeftCell="A22">
      <selection activeCell="L30" sqref="L30"/>
    </sheetView>
  </sheetViews>
  <sheetFormatPr defaultColWidth="11.421875" defaultRowHeight="15"/>
  <cols>
    <col min="1" max="1" width="1.421875" style="11" customWidth="1"/>
    <col min="2" max="2" width="1.57421875" style="10" customWidth="1"/>
    <col min="3" max="3" width="10.28125" style="10" customWidth="1"/>
    <col min="4" max="4" width="21.00390625" style="10" customWidth="1"/>
    <col min="5" max="5" width="27.57421875" style="11" customWidth="1"/>
    <col min="6" max="6" width="46.00390625" style="11" customWidth="1"/>
    <col min="7" max="7" width="15.140625" style="11" customWidth="1"/>
    <col min="8" max="8" width="13.57421875" style="11" customWidth="1"/>
    <col min="9" max="9" width="1.1484375" style="11" customWidth="1"/>
    <col min="10" max="10" width="1.421875" style="11" customWidth="1"/>
    <col min="11" max="11" width="11.421875" style="11" customWidth="1"/>
    <col min="12" max="14" width="18.140625" style="11" customWidth="1"/>
    <col min="15" max="15" width="18.28125" style="11" customWidth="1"/>
    <col min="16" max="16" width="9.28125" style="11" customWidth="1"/>
    <col min="17" max="16384" width="11.421875" style="11" customWidth="1"/>
  </cols>
  <sheetData>
    <row r="1" ht="14.25" thickBot="1"/>
    <row r="2" spans="2:9" ht="14.25" thickBot="1">
      <c r="B2" s="50"/>
      <c r="C2" s="51"/>
      <c r="D2" s="51"/>
      <c r="E2" s="52"/>
      <c r="F2" s="52"/>
      <c r="G2" s="52"/>
      <c r="H2" s="52"/>
      <c r="I2" s="53"/>
    </row>
    <row r="3" spans="2:9" ht="20.25" thickBot="1">
      <c r="B3" s="54"/>
      <c r="C3" s="331" t="s">
        <v>427</v>
      </c>
      <c r="D3" s="332"/>
      <c r="E3" s="332"/>
      <c r="F3" s="332"/>
      <c r="G3" s="332"/>
      <c r="H3" s="333"/>
      <c r="I3" s="55"/>
    </row>
    <row r="4" spans="2:9" ht="13.5">
      <c r="B4" s="339"/>
      <c r="C4" s="340"/>
      <c r="D4" s="340"/>
      <c r="E4" s="340"/>
      <c r="F4" s="340"/>
      <c r="G4" s="340"/>
      <c r="H4" s="57"/>
      <c r="I4" s="55"/>
    </row>
    <row r="5" spans="2:9" ht="13.5">
      <c r="B5" s="56"/>
      <c r="C5" s="338"/>
      <c r="D5" s="338"/>
      <c r="E5" s="338"/>
      <c r="F5" s="338"/>
      <c r="G5" s="338"/>
      <c r="H5" s="57"/>
      <c r="I5" s="55"/>
    </row>
    <row r="6" spans="2:9" ht="13.5">
      <c r="B6" s="56"/>
      <c r="C6" s="33"/>
      <c r="D6" s="38"/>
      <c r="E6" s="34"/>
      <c r="F6" s="34"/>
      <c r="G6" s="57"/>
      <c r="H6" s="57"/>
      <c r="I6" s="55"/>
    </row>
    <row r="7" spans="2:9" ht="13.5">
      <c r="B7" s="56"/>
      <c r="C7" s="330" t="s">
        <v>239</v>
      </c>
      <c r="D7" s="330"/>
      <c r="E7" s="35"/>
      <c r="F7" s="35"/>
      <c r="G7" s="57"/>
      <c r="H7" s="57"/>
      <c r="I7" s="55"/>
    </row>
    <row r="8" spans="2:9" ht="27.75" customHeight="1" thickBot="1">
      <c r="B8" s="56"/>
      <c r="C8" s="347" t="s">
        <v>248</v>
      </c>
      <c r="D8" s="347"/>
      <c r="E8" s="347"/>
      <c r="F8" s="347"/>
      <c r="G8" s="347"/>
      <c r="H8" s="57"/>
      <c r="I8" s="55"/>
    </row>
    <row r="9" spans="2:12" ht="49.5" customHeight="1" thickBot="1">
      <c r="B9" s="56"/>
      <c r="C9" s="330" t="s">
        <v>323</v>
      </c>
      <c r="D9" s="330"/>
      <c r="E9" s="341">
        <v>763349</v>
      </c>
      <c r="F9" s="342"/>
      <c r="G9" s="343"/>
      <c r="H9" s="57"/>
      <c r="I9" s="55"/>
      <c r="L9" s="12"/>
    </row>
    <row r="10" spans="2:9" ht="175.5" customHeight="1" thickBot="1">
      <c r="B10" s="56"/>
      <c r="C10" s="330" t="s">
        <v>240</v>
      </c>
      <c r="D10" s="330"/>
      <c r="E10" s="344" t="s">
        <v>589</v>
      </c>
      <c r="F10" s="345"/>
      <c r="G10" s="346"/>
      <c r="H10" s="57"/>
      <c r="I10" s="55"/>
    </row>
    <row r="11" spans="2:9" ht="13.5">
      <c r="B11" s="56"/>
      <c r="C11" s="38"/>
      <c r="D11" s="38"/>
      <c r="E11" s="57"/>
      <c r="F11" s="57"/>
      <c r="G11" s="57"/>
      <c r="H11" s="57"/>
      <c r="I11" s="55"/>
    </row>
    <row r="12" spans="2:16" ht="14.25" thickBot="1">
      <c r="B12" s="56"/>
      <c r="C12" s="330" t="s">
        <v>216</v>
      </c>
      <c r="D12" s="330"/>
      <c r="E12" s="57"/>
      <c r="F12" s="57"/>
      <c r="G12" s="57"/>
      <c r="H12" s="57"/>
      <c r="I12" s="55"/>
      <c r="K12" s="12"/>
      <c r="L12" s="12"/>
      <c r="M12" s="12"/>
      <c r="N12" s="12"/>
      <c r="O12" s="12"/>
      <c r="P12" s="12"/>
    </row>
    <row r="13" spans="2:16" ht="49.5" customHeight="1" thickBot="1">
      <c r="B13" s="56"/>
      <c r="C13" s="330" t="s">
        <v>472</v>
      </c>
      <c r="D13" s="330"/>
      <c r="E13" s="90" t="s">
        <v>217</v>
      </c>
      <c r="F13" s="104"/>
      <c r="G13" s="91" t="s">
        <v>218</v>
      </c>
      <c r="H13" s="57"/>
      <c r="I13" s="55"/>
      <c r="K13" s="12"/>
      <c r="L13" s="13"/>
      <c r="M13" s="13"/>
      <c r="N13" s="13"/>
      <c r="O13" s="13"/>
      <c r="P13" s="12"/>
    </row>
    <row r="14" spans="2:16" ht="45.75" customHeight="1">
      <c r="B14" s="56"/>
      <c r="C14" s="38"/>
      <c r="D14" s="38"/>
      <c r="E14" s="324" t="s">
        <v>428</v>
      </c>
      <c r="F14" s="105" t="s">
        <v>324</v>
      </c>
      <c r="G14" s="300">
        <v>188588.4137</v>
      </c>
      <c r="H14" s="57"/>
      <c r="I14" s="55"/>
      <c r="K14" s="12"/>
      <c r="L14" s="14"/>
      <c r="M14" s="14"/>
      <c r="N14" s="14"/>
      <c r="O14" s="14"/>
      <c r="P14" s="12"/>
    </row>
    <row r="15" spans="2:16" ht="61.5" customHeight="1">
      <c r="B15" s="56"/>
      <c r="C15" s="38"/>
      <c r="D15" s="38"/>
      <c r="E15" s="325"/>
      <c r="F15" s="106" t="s">
        <v>537</v>
      </c>
      <c r="G15" s="299">
        <v>0</v>
      </c>
      <c r="H15" s="57"/>
      <c r="I15" s="55"/>
      <c r="K15" s="12"/>
      <c r="L15" s="14"/>
      <c r="M15" s="14"/>
      <c r="N15" s="14"/>
      <c r="O15" s="14"/>
      <c r="P15" s="12"/>
    </row>
    <row r="16" spans="2:16" ht="43.5" customHeight="1">
      <c r="B16" s="56"/>
      <c r="C16" s="38"/>
      <c r="D16" s="38"/>
      <c r="E16" s="326"/>
      <c r="F16" s="106" t="s">
        <v>473</v>
      </c>
      <c r="G16" s="299">
        <v>0</v>
      </c>
      <c r="H16" s="57"/>
      <c r="I16" s="55"/>
      <c r="K16" s="12"/>
      <c r="L16" s="14"/>
      <c r="M16" s="14"/>
      <c r="N16" s="14"/>
      <c r="O16" s="14"/>
      <c r="P16" s="12"/>
    </row>
    <row r="17" spans="2:16" ht="42">
      <c r="B17" s="56"/>
      <c r="C17" s="38"/>
      <c r="D17" s="38"/>
      <c r="E17" s="327" t="s">
        <v>325</v>
      </c>
      <c r="F17" s="106" t="s">
        <v>540</v>
      </c>
      <c r="G17" s="301">
        <v>126160.1635</v>
      </c>
      <c r="H17" s="57"/>
      <c r="I17" s="55"/>
      <c r="K17" s="12"/>
      <c r="L17" s="14"/>
      <c r="M17" s="14"/>
      <c r="N17" s="14"/>
      <c r="O17" s="14"/>
      <c r="P17" s="12"/>
    </row>
    <row r="18" spans="2:16" ht="45.75" customHeight="1">
      <c r="B18" s="56"/>
      <c r="C18" s="38"/>
      <c r="D18" s="38"/>
      <c r="E18" s="326"/>
      <c r="F18" s="106" t="s">
        <v>474</v>
      </c>
      <c r="G18" s="299">
        <v>0</v>
      </c>
      <c r="H18" s="57"/>
      <c r="I18" s="55"/>
      <c r="K18" s="12"/>
      <c r="L18" s="14"/>
      <c r="M18" s="14"/>
      <c r="N18" s="14"/>
      <c r="O18" s="14"/>
      <c r="P18" s="12"/>
    </row>
    <row r="19" spans="2:16" ht="60.75" customHeight="1">
      <c r="B19" s="56"/>
      <c r="C19" s="38"/>
      <c r="D19" s="38"/>
      <c r="E19" s="327" t="s">
        <v>430</v>
      </c>
      <c r="F19" s="106" t="s">
        <v>536</v>
      </c>
      <c r="G19" s="301">
        <v>2163.2029</v>
      </c>
      <c r="H19" s="57"/>
      <c r="I19" s="55"/>
      <c r="K19" s="12"/>
      <c r="L19" s="14"/>
      <c r="M19" s="14"/>
      <c r="N19" s="14"/>
      <c r="O19" s="14"/>
      <c r="P19" s="12"/>
    </row>
    <row r="20" spans="2:16" ht="72.75" customHeight="1">
      <c r="B20" s="56"/>
      <c r="C20" s="38"/>
      <c r="D20" s="38"/>
      <c r="E20" s="326"/>
      <c r="F20" s="106" t="s">
        <v>541</v>
      </c>
      <c r="G20" s="299">
        <v>0</v>
      </c>
      <c r="H20" s="57"/>
      <c r="I20" s="55"/>
      <c r="K20" s="12"/>
      <c r="L20" s="14"/>
      <c r="M20" s="14"/>
      <c r="N20" s="14"/>
      <c r="O20" s="14"/>
      <c r="P20" s="12"/>
    </row>
    <row r="21" spans="2:16" ht="15" thickBot="1">
      <c r="B21" s="56"/>
      <c r="C21" s="38"/>
      <c r="D21" s="38"/>
      <c r="E21" s="328" t="s">
        <v>326</v>
      </c>
      <c r="F21" s="329"/>
      <c r="G21" s="301">
        <v>346.9336</v>
      </c>
      <c r="H21" s="57"/>
      <c r="I21" s="55"/>
      <c r="K21" s="12"/>
      <c r="L21" s="14"/>
      <c r="M21" s="14"/>
      <c r="N21" s="14"/>
      <c r="O21" s="14"/>
      <c r="P21" s="12"/>
    </row>
    <row r="22" spans="2:16" ht="14.25" thickBot="1">
      <c r="B22" s="56"/>
      <c r="C22" s="38"/>
      <c r="D22" s="38"/>
      <c r="E22" s="89" t="s">
        <v>279</v>
      </c>
      <c r="F22" s="107"/>
      <c r="G22" s="302">
        <f>SUM(G14:G21)</f>
        <v>317258.71369999996</v>
      </c>
      <c r="H22" s="57"/>
      <c r="I22" s="55"/>
      <c r="K22" s="12"/>
      <c r="L22" s="14"/>
      <c r="M22" s="14"/>
      <c r="N22" s="14"/>
      <c r="O22" s="14"/>
      <c r="P22" s="12"/>
    </row>
    <row r="23" spans="2:16" ht="13.5">
      <c r="B23" s="56"/>
      <c r="C23" s="38"/>
      <c r="D23" s="38"/>
      <c r="E23" s="57"/>
      <c r="F23" s="57"/>
      <c r="G23" s="57"/>
      <c r="H23" s="57"/>
      <c r="I23" s="55"/>
      <c r="K23" s="12"/>
      <c r="L23" s="12"/>
      <c r="M23" s="12"/>
      <c r="N23" s="12"/>
      <c r="O23" s="12"/>
      <c r="P23" s="12"/>
    </row>
    <row r="24" spans="2:16" ht="32.25" customHeight="1" thickBot="1">
      <c r="B24" s="56"/>
      <c r="C24" s="330" t="s">
        <v>290</v>
      </c>
      <c r="D24" s="330"/>
      <c r="E24" s="57"/>
      <c r="F24" s="57"/>
      <c r="G24" s="57"/>
      <c r="H24" s="57"/>
      <c r="I24" s="55"/>
      <c r="K24" s="12"/>
      <c r="L24" s="12"/>
      <c r="M24" s="12"/>
      <c r="N24" s="12"/>
      <c r="O24" s="12"/>
      <c r="P24" s="12"/>
    </row>
    <row r="25" spans="2:9" ht="49.5" customHeight="1">
      <c r="B25" s="56"/>
      <c r="C25" s="330" t="s">
        <v>291</v>
      </c>
      <c r="D25" s="330"/>
      <c r="E25" s="304" t="s">
        <v>217</v>
      </c>
      <c r="F25" s="305"/>
      <c r="G25" s="305" t="s">
        <v>219</v>
      </c>
      <c r="H25" s="311" t="s">
        <v>429</v>
      </c>
      <c r="I25" s="55"/>
    </row>
    <row r="26" spans="2:9" ht="42">
      <c r="B26" s="56"/>
      <c r="C26" s="38"/>
      <c r="D26" s="38"/>
      <c r="E26" s="321" t="s">
        <v>428</v>
      </c>
      <c r="F26" s="303" t="s">
        <v>324</v>
      </c>
      <c r="G26" s="312">
        <v>561936.7</v>
      </c>
      <c r="H26" s="306">
        <v>42278</v>
      </c>
      <c r="I26" s="55"/>
    </row>
    <row r="27" spans="2:9" ht="55.5">
      <c r="B27" s="56"/>
      <c r="C27" s="38"/>
      <c r="D27" s="38"/>
      <c r="E27" s="322"/>
      <c r="F27" s="303" t="s">
        <v>537</v>
      </c>
      <c r="G27" s="312">
        <v>227031.75</v>
      </c>
      <c r="H27" s="306">
        <v>42278</v>
      </c>
      <c r="I27" s="55"/>
    </row>
    <row r="28" spans="2:9" ht="42">
      <c r="B28" s="56"/>
      <c r="C28" s="38"/>
      <c r="D28" s="38"/>
      <c r="E28" s="322"/>
      <c r="F28" s="303" t="s">
        <v>473</v>
      </c>
      <c r="G28" s="312">
        <v>294608.48</v>
      </c>
      <c r="H28" s="306">
        <v>42278</v>
      </c>
      <c r="I28" s="55"/>
    </row>
    <row r="29" spans="2:9" ht="42" customHeight="1">
      <c r="B29" s="56"/>
      <c r="C29" s="38"/>
      <c r="D29" s="38"/>
      <c r="E29" s="321" t="s">
        <v>325</v>
      </c>
      <c r="F29" s="303" t="s">
        <v>540</v>
      </c>
      <c r="G29" s="312">
        <v>104869.37</v>
      </c>
      <c r="H29" s="306">
        <v>42278</v>
      </c>
      <c r="I29" s="55"/>
    </row>
    <row r="30" spans="2:9" ht="42">
      <c r="B30" s="56"/>
      <c r="C30" s="38"/>
      <c r="D30" s="38"/>
      <c r="E30" s="322"/>
      <c r="F30" s="303" t="s">
        <v>474</v>
      </c>
      <c r="G30" s="313">
        <v>188441.07</v>
      </c>
      <c r="H30" s="306">
        <v>42278</v>
      </c>
      <c r="I30" s="55"/>
    </row>
    <row r="31" spans="2:9" ht="60.75" customHeight="1">
      <c r="B31" s="56"/>
      <c r="C31" s="38"/>
      <c r="D31" s="38"/>
      <c r="E31" s="321" t="s">
        <v>430</v>
      </c>
      <c r="F31" s="303" t="s">
        <v>536</v>
      </c>
      <c r="G31" s="314">
        <v>98571.29</v>
      </c>
      <c r="H31" s="306">
        <v>42278</v>
      </c>
      <c r="I31" s="55"/>
    </row>
    <row r="32" spans="2:9" ht="72.75" customHeight="1">
      <c r="B32" s="56"/>
      <c r="C32" s="38"/>
      <c r="D32" s="38"/>
      <c r="E32" s="322"/>
      <c r="F32" s="303" t="s">
        <v>541</v>
      </c>
      <c r="G32" s="315">
        <v>50994.36</v>
      </c>
      <c r="H32" s="306">
        <v>42278</v>
      </c>
      <c r="I32" s="55"/>
    </row>
    <row r="33" spans="2:9" ht="14.25">
      <c r="B33" s="56"/>
      <c r="C33" s="38"/>
      <c r="D33" s="38"/>
      <c r="E33" s="321" t="s">
        <v>326</v>
      </c>
      <c r="F33" s="323"/>
      <c r="G33" s="315">
        <v>29073</v>
      </c>
      <c r="H33" s="306">
        <v>42278</v>
      </c>
      <c r="I33" s="55"/>
    </row>
    <row r="34" spans="2:9" ht="14.25" thickBot="1">
      <c r="B34" s="56"/>
      <c r="C34" s="38"/>
      <c r="D34" s="38"/>
      <c r="E34" s="307" t="s">
        <v>279</v>
      </c>
      <c r="F34" s="308"/>
      <c r="G34" s="309">
        <f>SUM(G26:G33)</f>
        <v>1555526.02</v>
      </c>
      <c r="H34" s="310">
        <v>42278</v>
      </c>
      <c r="I34" s="55"/>
    </row>
    <row r="35" spans="2:9" ht="13.5">
      <c r="B35" s="56"/>
      <c r="C35" s="38"/>
      <c r="D35" s="38"/>
      <c r="E35" s="57"/>
      <c r="F35" s="57"/>
      <c r="G35" s="57"/>
      <c r="H35" s="57"/>
      <c r="I35" s="55"/>
    </row>
    <row r="36" spans="2:9" ht="34.5" customHeight="1" thickBot="1">
      <c r="B36" s="56"/>
      <c r="C36" s="330" t="s">
        <v>292</v>
      </c>
      <c r="D36" s="330"/>
      <c r="E36" s="330"/>
      <c r="F36" s="330"/>
      <c r="G36" s="330"/>
      <c r="H36" s="98"/>
      <c r="I36" s="55"/>
    </row>
    <row r="37" spans="2:9" ht="63.75" customHeight="1" thickBot="1">
      <c r="B37" s="56"/>
      <c r="C37" s="330" t="s">
        <v>213</v>
      </c>
      <c r="D37" s="330"/>
      <c r="E37" s="335" t="s">
        <v>327</v>
      </c>
      <c r="F37" s="336"/>
      <c r="G37" s="337"/>
      <c r="H37" s="57"/>
      <c r="I37" s="55"/>
    </row>
    <row r="38" spans="2:9" ht="14.25" thickBot="1">
      <c r="B38" s="56"/>
      <c r="C38" s="334"/>
      <c r="D38" s="334"/>
      <c r="E38" s="334"/>
      <c r="F38" s="334"/>
      <c r="G38" s="334"/>
      <c r="H38" s="57"/>
      <c r="I38" s="55"/>
    </row>
    <row r="39" spans="2:9" ht="59.25" customHeight="1" thickBot="1">
      <c r="B39" s="56"/>
      <c r="C39" s="330" t="s">
        <v>214</v>
      </c>
      <c r="D39" s="330"/>
      <c r="E39" s="357"/>
      <c r="F39" s="358"/>
      <c r="G39" s="359"/>
      <c r="H39" s="57"/>
      <c r="I39" s="55"/>
    </row>
    <row r="40" spans="2:9" ht="99.75" customHeight="1" thickBot="1">
      <c r="B40" s="56"/>
      <c r="C40" s="330" t="s">
        <v>215</v>
      </c>
      <c r="D40" s="330"/>
      <c r="E40" s="354" t="s">
        <v>327</v>
      </c>
      <c r="F40" s="355"/>
      <c r="G40" s="356"/>
      <c r="H40" s="57"/>
      <c r="I40" s="55"/>
    </row>
    <row r="41" spans="2:9" ht="13.5">
      <c r="B41" s="56"/>
      <c r="C41" s="38"/>
      <c r="D41" s="38"/>
      <c r="E41" s="57"/>
      <c r="F41" s="57"/>
      <c r="G41" s="57"/>
      <c r="H41" s="57"/>
      <c r="I41" s="55"/>
    </row>
    <row r="42" spans="2:9" ht="14.25" thickBot="1">
      <c r="B42" s="58"/>
      <c r="C42" s="352"/>
      <c r="D42" s="352"/>
      <c r="E42" s="59"/>
      <c r="F42" s="59"/>
      <c r="G42" s="41"/>
      <c r="H42" s="41"/>
      <c r="I42" s="60"/>
    </row>
    <row r="43" spans="2:8" s="16" customFormat="1" ht="64.5" customHeight="1">
      <c r="B43" s="15"/>
      <c r="C43" s="351"/>
      <c r="D43" s="351"/>
      <c r="E43" s="353"/>
      <c r="F43" s="353"/>
      <c r="G43" s="353"/>
      <c r="H43" s="9"/>
    </row>
    <row r="44" spans="2:8" ht="59.25" customHeight="1">
      <c r="B44" s="15"/>
      <c r="C44" s="17"/>
      <c r="D44" s="17"/>
      <c r="E44" s="14"/>
      <c r="F44" s="14"/>
      <c r="G44" s="14"/>
      <c r="H44" s="9"/>
    </row>
    <row r="45" spans="2:8" ht="49.5" customHeight="1">
      <c r="B45" s="15"/>
      <c r="C45" s="348"/>
      <c r="D45" s="348"/>
      <c r="E45" s="350"/>
      <c r="F45" s="350"/>
      <c r="G45" s="350"/>
      <c r="H45" s="9"/>
    </row>
    <row r="46" spans="2:8" ht="99.75" customHeight="1">
      <c r="B46" s="15"/>
      <c r="C46" s="348"/>
      <c r="D46" s="348"/>
      <c r="E46" s="349"/>
      <c r="F46" s="349"/>
      <c r="G46" s="349"/>
      <c r="H46" s="9"/>
    </row>
    <row r="47" spans="2:8" ht="13.5">
      <c r="B47" s="15"/>
      <c r="C47" s="15"/>
      <c r="D47" s="15"/>
      <c r="E47" s="9"/>
      <c r="F47" s="9"/>
      <c r="G47" s="9"/>
      <c r="H47" s="9"/>
    </row>
    <row r="48" spans="2:8" ht="13.5">
      <c r="B48" s="15"/>
      <c r="C48" s="351"/>
      <c r="D48" s="351"/>
      <c r="E48" s="9"/>
      <c r="F48" s="9"/>
      <c r="G48" s="9"/>
      <c r="H48" s="9"/>
    </row>
    <row r="49" spans="2:8" ht="49.5" customHeight="1">
      <c r="B49" s="15"/>
      <c r="C49" s="351"/>
      <c r="D49" s="351"/>
      <c r="E49" s="349"/>
      <c r="F49" s="349"/>
      <c r="G49" s="349"/>
      <c r="H49" s="9"/>
    </row>
    <row r="50" spans="2:8" ht="99.75" customHeight="1">
      <c r="B50" s="15"/>
      <c r="C50" s="348"/>
      <c r="D50" s="348"/>
      <c r="E50" s="349"/>
      <c r="F50" s="349"/>
      <c r="G50" s="349"/>
      <c r="H50" s="9"/>
    </row>
    <row r="51" spans="2:8" ht="13.5">
      <c r="B51" s="15"/>
      <c r="C51" s="18"/>
      <c r="D51" s="15"/>
      <c r="E51" s="19"/>
      <c r="F51" s="19"/>
      <c r="G51" s="9"/>
      <c r="H51" s="9"/>
    </row>
    <row r="52" spans="2:8" ht="13.5">
      <c r="B52" s="15"/>
      <c r="C52" s="18"/>
      <c r="D52" s="18"/>
      <c r="E52" s="19"/>
      <c r="F52" s="19"/>
      <c r="G52" s="19"/>
      <c r="H52" s="8"/>
    </row>
    <row r="53" spans="5:7" ht="13.5">
      <c r="E53" s="20"/>
      <c r="F53" s="20"/>
      <c r="G53" s="20"/>
    </row>
    <row r="54" spans="5:7" ht="13.5">
      <c r="E54" s="20"/>
      <c r="F54" s="20"/>
      <c r="G54" s="20"/>
    </row>
  </sheetData>
  <sheetProtection/>
  <mergeCells count="41">
    <mergeCell ref="C42:D42"/>
    <mergeCell ref="C43:D43"/>
    <mergeCell ref="E43:G43"/>
    <mergeCell ref="C40:D40"/>
    <mergeCell ref="C39:D39"/>
    <mergeCell ref="E40:G40"/>
    <mergeCell ref="E39:G39"/>
    <mergeCell ref="C50:D50"/>
    <mergeCell ref="E49:G49"/>
    <mergeCell ref="E50:G50"/>
    <mergeCell ref="E46:G46"/>
    <mergeCell ref="E45:G45"/>
    <mergeCell ref="C45:D45"/>
    <mergeCell ref="C46:D46"/>
    <mergeCell ref="C49:D49"/>
    <mergeCell ref="C48:D48"/>
    <mergeCell ref="B4:G4"/>
    <mergeCell ref="C13:D13"/>
    <mergeCell ref="C7:D7"/>
    <mergeCell ref="E9:G9"/>
    <mergeCell ref="E10:G10"/>
    <mergeCell ref="C8:G8"/>
    <mergeCell ref="C12:D12"/>
    <mergeCell ref="C36:G36"/>
    <mergeCell ref="C3:H3"/>
    <mergeCell ref="C38:G38"/>
    <mergeCell ref="C9:D9"/>
    <mergeCell ref="C10:D10"/>
    <mergeCell ref="C24:D24"/>
    <mergeCell ref="C25:D25"/>
    <mergeCell ref="C37:D37"/>
    <mergeCell ref="E37:G37"/>
    <mergeCell ref="C5:G5"/>
    <mergeCell ref="E31:E32"/>
    <mergeCell ref="E33:F33"/>
    <mergeCell ref="E14:E16"/>
    <mergeCell ref="E17:E18"/>
    <mergeCell ref="E21:F21"/>
    <mergeCell ref="E19:E20"/>
    <mergeCell ref="E26:E28"/>
    <mergeCell ref="E29:E30"/>
  </mergeCells>
  <dataValidations count="2">
    <dataValidation type="whole" allowBlank="1" showInputMessage="1" showErrorMessage="1" sqref="E45:F45 E39:F39 E9:F9">
      <formula1>-999999999</formula1>
      <formula2>999999999</formula2>
    </dataValidation>
    <dataValidation type="list" allowBlank="1" showInputMessage="1" showErrorMessage="1" sqref="E49:F49">
      <formula1>$L$55:$L$56</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J50"/>
  <sheetViews>
    <sheetView showGridLines="0" zoomScale="80" zoomScaleNormal="80" zoomScalePageLayoutView="0" workbookViewId="0" topLeftCell="A31">
      <selection activeCell="E35" sqref="E35"/>
    </sheetView>
  </sheetViews>
  <sheetFormatPr defaultColWidth="11.42187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7" width="19.7109375" style="0" customWidth="1"/>
    <col min="8" max="8" width="27.7109375" style="0" customWidth="1"/>
    <col min="9" max="9" width="15.7109375" style="0" customWidth="1"/>
    <col min="10" max="10" width="1.57421875" style="0" customWidth="1"/>
  </cols>
  <sheetData>
    <row r="1" ht="8.25" customHeight="1" thickBot="1"/>
    <row r="2" spans="2:10" ht="15" thickBot="1">
      <c r="B2" s="62"/>
      <c r="C2" s="63"/>
      <c r="D2" s="63"/>
      <c r="E2" s="63"/>
      <c r="F2" s="63"/>
      <c r="G2" s="63"/>
      <c r="H2" s="63"/>
      <c r="I2" s="63"/>
      <c r="J2" s="64"/>
    </row>
    <row r="3" spans="2:10" ht="20.25" thickBot="1">
      <c r="B3" s="65"/>
      <c r="C3" s="331" t="s">
        <v>220</v>
      </c>
      <c r="D3" s="332"/>
      <c r="E3" s="332"/>
      <c r="F3" s="332"/>
      <c r="G3" s="332"/>
      <c r="H3" s="332"/>
      <c r="I3" s="333"/>
      <c r="J3" s="42"/>
    </row>
    <row r="4" spans="2:10" ht="14.25">
      <c r="B4" s="382"/>
      <c r="C4" s="383"/>
      <c r="D4" s="383"/>
      <c r="E4" s="383"/>
      <c r="F4" s="383"/>
      <c r="G4" s="383"/>
      <c r="H4" s="383"/>
      <c r="I4" s="383"/>
      <c r="J4" s="42"/>
    </row>
    <row r="5" spans="2:10" ht="15.75" thickBot="1">
      <c r="B5" s="43"/>
      <c r="C5" s="384" t="s">
        <v>298</v>
      </c>
      <c r="D5" s="384"/>
      <c r="E5" s="384"/>
      <c r="F5" s="384"/>
      <c r="G5" s="384"/>
      <c r="H5" s="384"/>
      <c r="I5" s="384"/>
      <c r="J5" s="42"/>
    </row>
    <row r="6" spans="2:10" ht="15" thickBot="1">
      <c r="B6" s="43"/>
      <c r="C6" s="376" t="s">
        <v>309</v>
      </c>
      <c r="D6" s="376"/>
      <c r="E6" s="376"/>
      <c r="F6" s="377"/>
      <c r="G6" s="103"/>
      <c r="H6" s="108">
        <v>3</v>
      </c>
      <c r="I6" s="44"/>
      <c r="J6" s="42"/>
    </row>
    <row r="7" spans="2:10" ht="14.25">
      <c r="B7" s="43"/>
      <c r="C7" s="44"/>
      <c r="D7" s="45"/>
      <c r="E7" s="44"/>
      <c r="F7" s="44"/>
      <c r="G7" s="44"/>
      <c r="H7" s="44"/>
      <c r="I7" s="44"/>
      <c r="J7" s="42"/>
    </row>
    <row r="8" spans="2:10" ht="14.25">
      <c r="B8" s="43"/>
      <c r="C8" s="369" t="s">
        <v>234</v>
      </c>
      <c r="D8" s="369"/>
      <c r="E8" s="46"/>
      <c r="F8" s="46"/>
      <c r="G8" s="46"/>
      <c r="H8" s="46"/>
      <c r="I8" s="46"/>
      <c r="J8" s="42"/>
    </row>
    <row r="9" spans="2:10" ht="15" thickBot="1">
      <c r="B9" s="43"/>
      <c r="C9" s="369" t="s">
        <v>235</v>
      </c>
      <c r="D9" s="369"/>
      <c r="E9" s="369"/>
      <c r="F9" s="369"/>
      <c r="G9" s="369"/>
      <c r="H9" s="369"/>
      <c r="I9" s="369"/>
      <c r="J9" s="42"/>
    </row>
    <row r="10" spans="2:10" ht="42">
      <c r="B10" s="43"/>
      <c r="C10" s="23" t="s">
        <v>237</v>
      </c>
      <c r="D10" s="24" t="s">
        <v>236</v>
      </c>
      <c r="E10" s="95" t="s">
        <v>284</v>
      </c>
      <c r="F10" s="95" t="s">
        <v>478</v>
      </c>
      <c r="G10" s="95"/>
      <c r="H10" s="95" t="s">
        <v>288</v>
      </c>
      <c r="I10" s="25" t="s">
        <v>287</v>
      </c>
      <c r="J10" s="42"/>
    </row>
    <row r="11" spans="2:10" ht="14.25">
      <c r="B11" s="43"/>
      <c r="C11" s="109" t="s">
        <v>346</v>
      </c>
      <c r="D11" s="26" t="s">
        <v>328</v>
      </c>
      <c r="E11" s="110">
        <v>3369.84</v>
      </c>
      <c r="F11" s="111" t="s">
        <v>329</v>
      </c>
      <c r="G11" s="111"/>
      <c r="H11" s="110">
        <v>3369.84</v>
      </c>
      <c r="I11" s="112">
        <v>0</v>
      </c>
      <c r="J11" s="42"/>
    </row>
    <row r="12" spans="2:10" ht="14.25">
      <c r="B12" s="43"/>
      <c r="C12" s="109" t="s">
        <v>346</v>
      </c>
      <c r="D12" s="113" t="s">
        <v>330</v>
      </c>
      <c r="E12" s="114">
        <v>25771</v>
      </c>
      <c r="F12" s="115" t="s">
        <v>331</v>
      </c>
      <c r="G12" s="115"/>
      <c r="H12" s="114">
        <v>16654</v>
      </c>
      <c r="I12" s="116">
        <v>9117</v>
      </c>
      <c r="J12" s="42"/>
    </row>
    <row r="13" spans="2:10" ht="14.25">
      <c r="B13" s="43"/>
      <c r="C13" s="109" t="s">
        <v>346</v>
      </c>
      <c r="D13" s="113" t="s">
        <v>332</v>
      </c>
      <c r="E13" s="114">
        <v>25771</v>
      </c>
      <c r="F13" s="115" t="s">
        <v>331</v>
      </c>
      <c r="G13" s="115"/>
      <c r="H13" s="114">
        <v>16654</v>
      </c>
      <c r="I13" s="116">
        <v>9117</v>
      </c>
      <c r="J13" s="42"/>
    </row>
    <row r="14" spans="2:10" ht="14.25">
      <c r="B14" s="43"/>
      <c r="C14" s="109" t="s">
        <v>346</v>
      </c>
      <c r="D14" s="26" t="s">
        <v>333</v>
      </c>
      <c r="E14" s="110">
        <v>13676</v>
      </c>
      <c r="F14" s="111" t="s">
        <v>334</v>
      </c>
      <c r="G14" s="111"/>
      <c r="H14" s="110">
        <v>6838</v>
      </c>
      <c r="I14" s="112">
        <v>6838</v>
      </c>
      <c r="J14" s="42"/>
    </row>
    <row r="15" spans="2:10" ht="14.25">
      <c r="B15" s="43"/>
      <c r="C15" s="117" t="s">
        <v>475</v>
      </c>
      <c r="D15" s="118" t="s">
        <v>335</v>
      </c>
      <c r="E15" s="110">
        <f>64990/7.88</f>
        <v>8247.46192893401</v>
      </c>
      <c r="F15" s="119">
        <v>41694</v>
      </c>
      <c r="G15" s="119"/>
      <c r="H15" s="110">
        <v>10950.29</v>
      </c>
      <c r="I15" s="120">
        <v>0</v>
      </c>
      <c r="J15" s="42"/>
    </row>
    <row r="16" spans="2:10" ht="14.25">
      <c r="B16" s="43"/>
      <c r="C16" s="117" t="s">
        <v>475</v>
      </c>
      <c r="D16" s="118" t="s">
        <v>336</v>
      </c>
      <c r="E16" s="110">
        <f>55000/7.81</f>
        <v>7042.2535211267605</v>
      </c>
      <c r="F16" s="119">
        <v>41683</v>
      </c>
      <c r="G16" s="119"/>
      <c r="H16" s="110">
        <v>9267.06</v>
      </c>
      <c r="I16" s="120">
        <v>0</v>
      </c>
      <c r="J16" s="42"/>
    </row>
    <row r="17" spans="2:10" ht="14.25">
      <c r="B17" s="43"/>
      <c r="C17" s="117" t="s">
        <v>475</v>
      </c>
      <c r="D17" s="118" t="s">
        <v>337</v>
      </c>
      <c r="E17" s="110">
        <f>238839.65/8.03</f>
        <v>29743.418430884187</v>
      </c>
      <c r="F17" s="119">
        <v>41725</v>
      </c>
      <c r="G17" s="119"/>
      <c r="H17" s="110">
        <v>27643.07</v>
      </c>
      <c r="I17" s="120">
        <v>0</v>
      </c>
      <c r="J17" s="42"/>
    </row>
    <row r="18" spans="2:10" ht="14.25">
      <c r="B18" s="43"/>
      <c r="C18" s="117" t="s">
        <v>475</v>
      </c>
      <c r="D18" s="118" t="s">
        <v>338</v>
      </c>
      <c r="E18" s="110">
        <f>196000/8.04</f>
        <v>24378.10945273632</v>
      </c>
      <c r="F18" s="119">
        <v>41771</v>
      </c>
      <c r="G18" s="119"/>
      <c r="H18" s="110">
        <v>33024.43</v>
      </c>
      <c r="I18" s="120">
        <v>0</v>
      </c>
      <c r="J18" s="42"/>
    </row>
    <row r="19" spans="2:10" ht="27.75">
      <c r="B19" s="43"/>
      <c r="C19" s="117" t="s">
        <v>475</v>
      </c>
      <c r="D19" s="118" t="s">
        <v>339</v>
      </c>
      <c r="E19" s="110">
        <f>365500/7.89</f>
        <v>46324.46134347275</v>
      </c>
      <c r="F19" s="119">
        <v>41709</v>
      </c>
      <c r="G19" s="119"/>
      <c r="H19" s="110">
        <v>61583.83</v>
      </c>
      <c r="I19" s="120">
        <v>0</v>
      </c>
      <c r="J19" s="42"/>
    </row>
    <row r="20" spans="2:10" ht="14.25">
      <c r="B20" s="43"/>
      <c r="C20" s="117" t="s">
        <v>475</v>
      </c>
      <c r="D20" s="118" t="s">
        <v>340</v>
      </c>
      <c r="E20" s="110">
        <f>165375/8.04</f>
        <v>20569.029850746272</v>
      </c>
      <c r="F20" s="119">
        <v>41771</v>
      </c>
      <c r="G20" s="119"/>
      <c r="H20" s="110">
        <v>27864.36</v>
      </c>
      <c r="I20" s="120">
        <v>0</v>
      </c>
      <c r="J20" s="42"/>
    </row>
    <row r="21" spans="2:10" ht="14.25">
      <c r="B21" s="43"/>
      <c r="C21" s="117" t="s">
        <v>475</v>
      </c>
      <c r="D21" s="118" t="s">
        <v>341</v>
      </c>
      <c r="E21" s="110">
        <f>255261.87/8.03</f>
        <v>31788.52677459527</v>
      </c>
      <c r="F21" s="119">
        <v>41764</v>
      </c>
      <c r="G21" s="119"/>
      <c r="H21" s="110">
        <f>255261.93/5.935</f>
        <v>43009.59224936816</v>
      </c>
      <c r="I21" s="120">
        <v>0</v>
      </c>
      <c r="J21" s="42"/>
    </row>
    <row r="22" spans="2:10" ht="14.25">
      <c r="B22" s="43"/>
      <c r="C22" s="117" t="s">
        <v>475</v>
      </c>
      <c r="D22" s="118" t="s">
        <v>342</v>
      </c>
      <c r="E22" s="110">
        <f>23865.69/8.16</f>
        <v>2924.716911764706</v>
      </c>
      <c r="F22" s="119">
        <v>41807</v>
      </c>
      <c r="G22" s="119"/>
      <c r="H22" s="110">
        <f>23865.69/5.935</f>
        <v>4021.1777590564448</v>
      </c>
      <c r="I22" s="120">
        <v>0</v>
      </c>
      <c r="J22" s="42"/>
    </row>
    <row r="23" spans="2:10" ht="27.75">
      <c r="B23" s="43"/>
      <c r="C23" s="117" t="s">
        <v>475</v>
      </c>
      <c r="D23" s="118" t="s">
        <v>343</v>
      </c>
      <c r="E23" s="110">
        <f>247477.65/8.16</f>
        <v>30328.14338235294</v>
      </c>
      <c r="F23" s="119">
        <v>41835</v>
      </c>
      <c r="G23" s="119"/>
      <c r="H23" s="110">
        <f>247477.65/5.935</f>
        <v>41698.003369839935</v>
      </c>
      <c r="I23" s="120">
        <v>0</v>
      </c>
      <c r="J23" s="42"/>
    </row>
    <row r="24" spans="2:10" ht="14.25">
      <c r="B24" s="43"/>
      <c r="C24" s="117" t="s">
        <v>475</v>
      </c>
      <c r="D24" s="118" t="s">
        <v>344</v>
      </c>
      <c r="E24" s="110">
        <v>5714.98</v>
      </c>
      <c r="F24" s="119">
        <v>41843</v>
      </c>
      <c r="G24" s="119"/>
      <c r="H24" s="110">
        <f>7876.76/5.935</f>
        <v>1327.1710193765798</v>
      </c>
      <c r="I24" s="120">
        <v>0</v>
      </c>
      <c r="J24" s="42"/>
    </row>
    <row r="25" spans="2:10" ht="27.75">
      <c r="B25" s="43"/>
      <c r="C25" s="117" t="s">
        <v>475</v>
      </c>
      <c r="D25" s="118" t="s">
        <v>345</v>
      </c>
      <c r="E25" s="110">
        <v>3274.31</v>
      </c>
      <c r="F25" s="119">
        <v>41843</v>
      </c>
      <c r="G25" s="119"/>
      <c r="H25" s="110">
        <f>4512.87/5.935</f>
        <v>760.3824768323504</v>
      </c>
      <c r="I25" s="120">
        <v>0</v>
      </c>
      <c r="J25" s="42"/>
    </row>
    <row r="26" spans="1:10" ht="33.75" customHeight="1">
      <c r="A26" s="136"/>
      <c r="B26" s="137"/>
      <c r="C26" s="132" t="s">
        <v>431</v>
      </c>
      <c r="D26" s="132"/>
      <c r="E26" s="133"/>
      <c r="F26" s="134"/>
      <c r="G26" s="134"/>
      <c r="H26" s="133"/>
      <c r="I26" s="135"/>
      <c r="J26" s="42"/>
    </row>
    <row r="27" spans="2:10" ht="19.5" customHeight="1" thickBot="1">
      <c r="B27" s="43"/>
      <c r="C27" s="381" t="s">
        <v>479</v>
      </c>
      <c r="D27" s="381"/>
      <c r="E27" s="381"/>
      <c r="F27" s="94"/>
      <c r="G27" s="102"/>
      <c r="H27" s="94"/>
      <c r="I27" s="94"/>
      <c r="J27" s="42"/>
    </row>
    <row r="28" spans="2:10" ht="27.75">
      <c r="B28" s="43"/>
      <c r="C28" s="92" t="s">
        <v>289</v>
      </c>
      <c r="D28" s="93" t="s">
        <v>238</v>
      </c>
      <c r="E28" s="93" t="s">
        <v>285</v>
      </c>
      <c r="F28" s="97" t="s">
        <v>286</v>
      </c>
      <c r="G28" s="97" t="s">
        <v>283</v>
      </c>
      <c r="H28" s="97" t="s">
        <v>361</v>
      </c>
      <c r="I28" s="96"/>
      <c r="J28" s="99"/>
    </row>
    <row r="29" spans="2:10" s="4" customFormat="1" ht="36.75" customHeight="1">
      <c r="B29" s="151"/>
      <c r="C29" s="378" t="s">
        <v>436</v>
      </c>
      <c r="D29" s="122" t="s">
        <v>348</v>
      </c>
      <c r="E29" s="233">
        <f>64990/6.83</f>
        <v>9515.373352855051</v>
      </c>
      <c r="F29" s="370">
        <f>64990/6.83</f>
        <v>9515.373352855051</v>
      </c>
      <c r="G29" s="366" t="s">
        <v>439</v>
      </c>
      <c r="H29" s="366" t="s">
        <v>441</v>
      </c>
      <c r="I29" s="138"/>
      <c r="J29" s="145"/>
    </row>
    <row r="30" spans="2:10" s="4" customFormat="1" ht="36.75" customHeight="1">
      <c r="B30" s="151"/>
      <c r="C30" s="379"/>
      <c r="D30" s="122" t="s">
        <v>336</v>
      </c>
      <c r="E30" s="233">
        <f>68000/6.83</f>
        <v>9956.076134699853</v>
      </c>
      <c r="F30" s="371"/>
      <c r="G30" s="367"/>
      <c r="H30" s="367"/>
      <c r="I30" s="138"/>
      <c r="J30" s="145"/>
    </row>
    <row r="31" spans="2:10" s="4" customFormat="1" ht="36.75" customHeight="1">
      <c r="B31" s="151"/>
      <c r="C31" s="380"/>
      <c r="D31" s="122" t="s">
        <v>349</v>
      </c>
      <c r="E31" s="233">
        <f>67900/6.83</f>
        <v>9941.434846266471</v>
      </c>
      <c r="F31" s="372"/>
      <c r="G31" s="368"/>
      <c r="H31" s="368"/>
      <c r="I31" s="139"/>
      <c r="J31" s="145"/>
    </row>
    <row r="32" spans="2:10" s="4" customFormat="1" ht="37.5" customHeight="1">
      <c r="B32" s="151"/>
      <c r="C32" s="366" t="s">
        <v>437</v>
      </c>
      <c r="D32" s="122" t="s">
        <v>336</v>
      </c>
      <c r="E32" s="233">
        <f>55000/6.83</f>
        <v>8052.708638360175</v>
      </c>
      <c r="F32" s="370">
        <f>55000/6.83</f>
        <v>8052.708638360175</v>
      </c>
      <c r="G32" s="366" t="s">
        <v>439</v>
      </c>
      <c r="H32" s="366" t="s">
        <v>441</v>
      </c>
      <c r="I32" s="139"/>
      <c r="J32" s="145"/>
    </row>
    <row r="33" spans="2:10" s="4" customFormat="1" ht="37.5" customHeight="1">
      <c r="B33" s="151"/>
      <c r="C33" s="367"/>
      <c r="D33" s="122" t="s">
        <v>350</v>
      </c>
      <c r="E33" s="233" t="s">
        <v>347</v>
      </c>
      <c r="F33" s="371"/>
      <c r="G33" s="367"/>
      <c r="H33" s="367"/>
      <c r="I33" s="140"/>
      <c r="J33" s="145"/>
    </row>
    <row r="34" spans="2:10" s="4" customFormat="1" ht="37.5" customHeight="1">
      <c r="B34" s="151"/>
      <c r="C34" s="368"/>
      <c r="D34" s="122" t="s">
        <v>348</v>
      </c>
      <c r="E34" s="233">
        <f>75500/6.83</f>
        <v>11054.172767203514</v>
      </c>
      <c r="F34" s="372"/>
      <c r="G34" s="368"/>
      <c r="H34" s="368"/>
      <c r="I34" s="141"/>
      <c r="J34" s="145"/>
    </row>
    <row r="35" spans="2:10" s="4" customFormat="1" ht="105.75" customHeight="1">
      <c r="B35" s="151"/>
      <c r="C35" s="124" t="s">
        <v>432</v>
      </c>
      <c r="D35" s="123" t="s">
        <v>337</v>
      </c>
      <c r="E35" s="121">
        <f>238839.65/7.9</f>
        <v>30232.867088607592</v>
      </c>
      <c r="F35" s="158">
        <f>238839.65/7.9</f>
        <v>30232.867088607592</v>
      </c>
      <c r="G35" s="124" t="s">
        <v>364</v>
      </c>
      <c r="H35" s="124" t="s">
        <v>441</v>
      </c>
      <c r="I35" s="142"/>
      <c r="J35" s="145"/>
    </row>
    <row r="36" spans="2:10" s="4" customFormat="1" ht="66" customHeight="1">
      <c r="B36" s="151"/>
      <c r="C36" s="360" t="s">
        <v>433</v>
      </c>
      <c r="D36" s="123" t="s">
        <v>351</v>
      </c>
      <c r="E36" s="234">
        <f>196000/8.03</f>
        <v>24408.468244084685</v>
      </c>
      <c r="F36" s="158"/>
      <c r="G36" s="373" t="s">
        <v>439</v>
      </c>
      <c r="H36" s="360" t="s">
        <v>442</v>
      </c>
      <c r="I36" s="138"/>
      <c r="J36" s="145"/>
    </row>
    <row r="37" spans="2:10" s="4" customFormat="1" ht="66" customHeight="1">
      <c r="B37" s="151"/>
      <c r="C37" s="361"/>
      <c r="D37" s="123" t="s">
        <v>352</v>
      </c>
      <c r="E37" s="234">
        <f>202512.8/8.03</f>
        <v>25219.52677459527</v>
      </c>
      <c r="F37" s="126">
        <f>+E36</f>
        <v>24408.468244084685</v>
      </c>
      <c r="G37" s="374"/>
      <c r="H37" s="361"/>
      <c r="I37" s="139"/>
      <c r="J37" s="145"/>
    </row>
    <row r="38" spans="2:10" s="4" customFormat="1" ht="66" customHeight="1">
      <c r="B38" s="151"/>
      <c r="C38" s="362"/>
      <c r="D38" s="123" t="s">
        <v>353</v>
      </c>
      <c r="E38" s="234">
        <f>212000/8.03</f>
        <v>26400.996264009966</v>
      </c>
      <c r="F38" s="125"/>
      <c r="G38" s="375"/>
      <c r="H38" s="362"/>
      <c r="I38" s="139"/>
      <c r="J38" s="145"/>
    </row>
    <row r="39" spans="2:10" s="4" customFormat="1" ht="84">
      <c r="B39" s="151"/>
      <c r="C39" s="124" t="s">
        <v>362</v>
      </c>
      <c r="D39" s="123" t="s">
        <v>354</v>
      </c>
      <c r="E39" s="121">
        <f>365500/7.79</f>
        <v>46919.1270860077</v>
      </c>
      <c r="F39" s="125">
        <f>+E39</f>
        <v>46919.1270860077</v>
      </c>
      <c r="G39" s="124" t="s">
        <v>365</v>
      </c>
      <c r="H39" s="156" t="s">
        <v>441</v>
      </c>
      <c r="I39" s="139"/>
      <c r="J39" s="145"/>
    </row>
    <row r="40" spans="2:10" s="4" customFormat="1" ht="62.25" customHeight="1">
      <c r="B40" s="151"/>
      <c r="C40" s="360" t="s">
        <v>434</v>
      </c>
      <c r="D40" s="122" t="s">
        <v>355</v>
      </c>
      <c r="E40" s="121">
        <f>386400/8.03</f>
        <v>48119.551681195524</v>
      </c>
      <c r="F40" s="363">
        <f>+E43</f>
        <v>20594.64508094645</v>
      </c>
      <c r="G40" s="360" t="s">
        <v>439</v>
      </c>
      <c r="H40" s="366" t="s">
        <v>367</v>
      </c>
      <c r="I40" s="141"/>
      <c r="J40" s="145"/>
    </row>
    <row r="41" spans="2:10" s="4" customFormat="1" ht="23.25" customHeight="1">
      <c r="B41" s="151"/>
      <c r="C41" s="361"/>
      <c r="D41" s="122" t="s">
        <v>356</v>
      </c>
      <c r="E41" s="121" t="s">
        <v>357</v>
      </c>
      <c r="F41" s="364"/>
      <c r="G41" s="361"/>
      <c r="H41" s="367"/>
      <c r="I41" s="142"/>
      <c r="J41" s="145"/>
    </row>
    <row r="42" spans="2:10" s="4" customFormat="1" ht="23.25" customHeight="1">
      <c r="B42" s="151"/>
      <c r="C42" s="361"/>
      <c r="D42" s="122" t="s">
        <v>358</v>
      </c>
      <c r="E42" s="121">
        <f>237600/8.03</f>
        <v>29589.041095890414</v>
      </c>
      <c r="F42" s="364"/>
      <c r="G42" s="361"/>
      <c r="H42" s="367"/>
      <c r="I42" s="138"/>
      <c r="J42" s="145"/>
    </row>
    <row r="43" spans="2:10" s="4" customFormat="1" ht="23.25" customHeight="1">
      <c r="B43" s="151"/>
      <c r="C43" s="362"/>
      <c r="D43" s="122" t="s">
        <v>340</v>
      </c>
      <c r="E43" s="121">
        <f>165375/8.03</f>
        <v>20594.64508094645</v>
      </c>
      <c r="F43" s="365"/>
      <c r="G43" s="362"/>
      <c r="H43" s="368"/>
      <c r="I43" s="138"/>
      <c r="J43" s="145"/>
    </row>
    <row r="44" spans="2:10" s="4" customFormat="1" ht="91.5" customHeight="1">
      <c r="B44" s="151"/>
      <c r="C44" s="124" t="s">
        <v>438</v>
      </c>
      <c r="D44" s="123" t="s">
        <v>359</v>
      </c>
      <c r="E44" s="121">
        <f>255261.87/7.91</f>
        <v>32270.78002528445</v>
      </c>
      <c r="F44" s="121">
        <f>+E44</f>
        <v>32270.78002528445</v>
      </c>
      <c r="G44" s="124" t="s">
        <v>365</v>
      </c>
      <c r="H44" s="127" t="s">
        <v>368</v>
      </c>
      <c r="I44" s="142"/>
      <c r="J44" s="145"/>
    </row>
    <row r="45" spans="2:10" s="4" customFormat="1" ht="108.75" customHeight="1">
      <c r="B45" s="151"/>
      <c r="C45" s="124" t="s">
        <v>363</v>
      </c>
      <c r="D45" s="123" t="s">
        <v>342</v>
      </c>
      <c r="E45" s="121">
        <f>23865.69/8.11</f>
        <v>2942.748458692972</v>
      </c>
      <c r="F45" s="121">
        <f>+E45</f>
        <v>2942.748458692972</v>
      </c>
      <c r="G45" s="124" t="s">
        <v>365</v>
      </c>
      <c r="H45" s="127" t="s">
        <v>441</v>
      </c>
      <c r="I45" s="142"/>
      <c r="J45" s="145"/>
    </row>
    <row r="46" spans="2:10" s="4" customFormat="1" ht="108.75" customHeight="1">
      <c r="B46" s="151"/>
      <c r="C46" s="157" t="s">
        <v>435</v>
      </c>
      <c r="D46" s="123" t="s">
        <v>343</v>
      </c>
      <c r="E46" s="121">
        <f>247477.65/8.16</f>
        <v>30328.14338235294</v>
      </c>
      <c r="F46" s="121">
        <f>+E46</f>
        <v>30328.14338235294</v>
      </c>
      <c r="G46" s="124" t="s">
        <v>366</v>
      </c>
      <c r="H46" s="127" t="s">
        <v>441</v>
      </c>
      <c r="I46" s="143"/>
      <c r="J46" s="145"/>
    </row>
    <row r="47" spans="2:10" s="4" customFormat="1" ht="137.25" customHeight="1">
      <c r="B47" s="151"/>
      <c r="C47" s="360" t="s">
        <v>476</v>
      </c>
      <c r="D47" s="122" t="s">
        <v>344</v>
      </c>
      <c r="E47" s="121">
        <f>78233.24/8.16</f>
        <v>9587.406862745098</v>
      </c>
      <c r="F47" s="121">
        <f>46748.6/8.16</f>
        <v>5728.995098039215</v>
      </c>
      <c r="G47" s="360" t="s">
        <v>440</v>
      </c>
      <c r="H47" s="127" t="s">
        <v>477</v>
      </c>
      <c r="I47" s="143"/>
      <c r="J47" s="146"/>
    </row>
    <row r="48" spans="2:10" ht="150" customHeight="1">
      <c r="B48" s="152"/>
      <c r="C48" s="361"/>
      <c r="D48" s="122" t="s">
        <v>345</v>
      </c>
      <c r="E48" s="121">
        <f>77103.48/8.16</f>
        <v>9448.95588235294</v>
      </c>
      <c r="F48" s="121">
        <f>26783.88/8.16</f>
        <v>3282.3382352941176</v>
      </c>
      <c r="G48" s="361"/>
      <c r="H48" s="127" t="s">
        <v>443</v>
      </c>
      <c r="I48" s="144"/>
      <c r="J48" s="147"/>
    </row>
    <row r="49" spans="2:10" ht="34.5" customHeight="1">
      <c r="B49" s="152"/>
      <c r="C49" s="362"/>
      <c r="D49" s="122" t="s">
        <v>360</v>
      </c>
      <c r="E49" s="121">
        <f>87284.62/8.16</f>
        <v>10696.644607843136</v>
      </c>
      <c r="F49" s="121"/>
      <c r="G49" s="362"/>
      <c r="H49" s="127"/>
      <c r="I49" s="144"/>
      <c r="J49" s="147"/>
    </row>
    <row r="50" spans="2:10" ht="15" thickBot="1">
      <c r="B50" s="150"/>
      <c r="C50" s="148"/>
      <c r="D50" s="148"/>
      <c r="E50" s="148"/>
      <c r="F50" s="148"/>
      <c r="G50" s="148"/>
      <c r="H50" s="148"/>
      <c r="I50" s="148"/>
      <c r="J50" s="149"/>
    </row>
  </sheetData>
  <sheetProtection/>
  <mergeCells count="24">
    <mergeCell ref="C6:F6"/>
    <mergeCell ref="C29:C31"/>
    <mergeCell ref="F29:F31"/>
    <mergeCell ref="G29:G31"/>
    <mergeCell ref="H29:H31"/>
    <mergeCell ref="C3:I3"/>
    <mergeCell ref="C27:E27"/>
    <mergeCell ref="B4:I4"/>
    <mergeCell ref="C5:I5"/>
    <mergeCell ref="C8:D8"/>
    <mergeCell ref="C9:I9"/>
    <mergeCell ref="C32:C34"/>
    <mergeCell ref="F32:F34"/>
    <mergeCell ref="G32:G34"/>
    <mergeCell ref="H32:H34"/>
    <mergeCell ref="C36:C38"/>
    <mergeCell ref="G36:G38"/>
    <mergeCell ref="H36:H38"/>
    <mergeCell ref="C40:C43"/>
    <mergeCell ref="F40:F43"/>
    <mergeCell ref="G40:G43"/>
    <mergeCell ref="H40:H43"/>
    <mergeCell ref="C47:C49"/>
    <mergeCell ref="G47:G49"/>
  </mergeCells>
  <dataValidations count="2">
    <dataValidation type="list" allowBlank="1" showInputMessage="1" showErrorMessage="1" sqref="I44">
      <formula1>$N$51:$N$52</formula1>
    </dataValidation>
    <dataValidation type="whole" allowBlank="1" showInputMessage="1" showErrorMessage="1" sqref="I34 I40">
      <formula1>-999999999</formula1>
      <formula2>999999999</formula2>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2:G58"/>
  <sheetViews>
    <sheetView showGridLines="0" tabSelected="1" zoomScale="90" zoomScaleNormal="90" zoomScalePageLayoutView="0" workbookViewId="0" topLeftCell="A19">
      <selection activeCell="E10" sqref="E10:F10"/>
    </sheetView>
  </sheetViews>
  <sheetFormatPr defaultColWidth="11.421875" defaultRowHeight="15"/>
  <cols>
    <col min="1" max="2" width="1.8515625" style="0" customWidth="1"/>
    <col min="3" max="4" width="22.8515625" style="0" customWidth="1"/>
    <col min="5" max="5" width="24.140625" style="0" customWidth="1"/>
    <col min="6" max="6" width="22.57421875" style="0" customWidth="1"/>
    <col min="7" max="7" width="2.00390625" style="0" customWidth="1"/>
    <col min="8" max="8" width="1.57421875" style="0" customWidth="1"/>
  </cols>
  <sheetData>
    <row r="1" ht="15" thickBot="1"/>
    <row r="2" spans="2:7" ht="15" thickBot="1">
      <c r="B2" s="62"/>
      <c r="C2" s="63"/>
      <c r="D2" s="63"/>
      <c r="E2" s="63"/>
      <c r="F2" s="63"/>
      <c r="G2" s="64"/>
    </row>
    <row r="3" spans="2:7" ht="20.25" thickBot="1">
      <c r="B3" s="65"/>
      <c r="C3" s="331" t="s">
        <v>221</v>
      </c>
      <c r="D3" s="332"/>
      <c r="E3" s="332"/>
      <c r="F3" s="333"/>
      <c r="G3" s="42"/>
    </row>
    <row r="4" spans="2:7" ht="14.25">
      <c r="B4" s="382"/>
      <c r="C4" s="383"/>
      <c r="D4" s="383"/>
      <c r="E4" s="383"/>
      <c r="F4" s="383"/>
      <c r="G4" s="42"/>
    </row>
    <row r="5" spans="2:7" ht="14.25">
      <c r="B5" s="43"/>
      <c r="C5" s="402"/>
      <c r="D5" s="402"/>
      <c r="E5" s="402"/>
      <c r="F5" s="402"/>
      <c r="G5" s="42"/>
    </row>
    <row r="6" spans="2:7" ht="14.25">
      <c r="B6" s="43"/>
      <c r="C6" s="44"/>
      <c r="D6" s="45"/>
      <c r="E6" s="44"/>
      <c r="F6" s="45"/>
      <c r="G6" s="42"/>
    </row>
    <row r="7" spans="2:7" ht="14.25">
      <c r="B7" s="43"/>
      <c r="C7" s="369" t="s">
        <v>231</v>
      </c>
      <c r="D7" s="369"/>
      <c r="E7" s="46"/>
      <c r="F7" s="45"/>
      <c r="G7" s="42"/>
    </row>
    <row r="8" spans="2:7" ht="33" customHeight="1" thickBot="1">
      <c r="B8" s="43"/>
      <c r="C8" s="403" t="s">
        <v>299</v>
      </c>
      <c r="D8" s="403"/>
      <c r="E8" s="403"/>
      <c r="F8" s="403"/>
      <c r="G8" s="42"/>
    </row>
    <row r="9" spans="2:7" ht="15" thickBot="1">
      <c r="B9" s="43"/>
      <c r="C9" s="27" t="s">
        <v>233</v>
      </c>
      <c r="D9" s="28" t="s">
        <v>232</v>
      </c>
      <c r="E9" s="396" t="s">
        <v>271</v>
      </c>
      <c r="F9" s="397"/>
      <c r="G9" s="42"/>
    </row>
    <row r="10" spans="2:7" ht="281.25" customHeight="1">
      <c r="B10" s="43"/>
      <c r="C10" s="29" t="s">
        <v>369</v>
      </c>
      <c r="D10" s="29" t="s">
        <v>370</v>
      </c>
      <c r="E10" s="398" t="s">
        <v>552</v>
      </c>
      <c r="F10" s="399"/>
      <c r="G10" s="42"/>
    </row>
    <row r="11" spans="2:7" ht="232.5" customHeight="1">
      <c r="B11" s="43"/>
      <c r="C11" s="30" t="s">
        <v>483</v>
      </c>
      <c r="D11" s="30" t="s">
        <v>370</v>
      </c>
      <c r="E11" s="394" t="s">
        <v>444</v>
      </c>
      <c r="F11" s="395"/>
      <c r="G11" s="42"/>
    </row>
    <row r="12" spans="2:7" ht="237.75" customHeight="1">
      <c r="B12" s="43"/>
      <c r="C12" s="30" t="s">
        <v>546</v>
      </c>
      <c r="D12" s="154" t="s">
        <v>370</v>
      </c>
      <c r="E12" s="394" t="s">
        <v>534</v>
      </c>
      <c r="F12" s="395"/>
      <c r="G12" s="42"/>
    </row>
    <row r="13" spans="2:7" ht="120.75" customHeight="1">
      <c r="B13" s="43"/>
      <c r="C13" s="30" t="s">
        <v>371</v>
      </c>
      <c r="D13" s="128" t="s">
        <v>370</v>
      </c>
      <c r="E13" s="394" t="s">
        <v>445</v>
      </c>
      <c r="F13" s="395"/>
      <c r="G13" s="42"/>
    </row>
    <row r="14" spans="2:7" ht="101.25" customHeight="1">
      <c r="B14" s="43"/>
      <c r="C14" s="30" t="s">
        <v>446</v>
      </c>
      <c r="D14" s="30" t="s">
        <v>370</v>
      </c>
      <c r="E14" s="394" t="s">
        <v>378</v>
      </c>
      <c r="F14" s="395"/>
      <c r="G14" s="42"/>
    </row>
    <row r="15" spans="2:7" ht="409.5" customHeight="1">
      <c r="B15" s="43"/>
      <c r="C15" s="30" t="s">
        <v>373</v>
      </c>
      <c r="D15" s="30" t="s">
        <v>370</v>
      </c>
      <c r="E15" s="394" t="s">
        <v>535</v>
      </c>
      <c r="F15" s="395"/>
      <c r="G15" s="42"/>
    </row>
    <row r="16" spans="2:7" ht="199.5" customHeight="1">
      <c r="B16" s="43"/>
      <c r="C16" s="30" t="s">
        <v>372</v>
      </c>
      <c r="D16" s="128" t="s">
        <v>375</v>
      </c>
      <c r="E16" s="394" t="s">
        <v>533</v>
      </c>
      <c r="F16" s="395"/>
      <c r="G16" s="42"/>
    </row>
    <row r="17" spans="2:7" ht="163.5" customHeight="1">
      <c r="B17" s="43"/>
      <c r="C17" s="30" t="s">
        <v>374</v>
      </c>
      <c r="D17" s="30" t="s">
        <v>377</v>
      </c>
      <c r="E17" s="394" t="s">
        <v>484</v>
      </c>
      <c r="F17" s="395"/>
      <c r="G17" s="42"/>
    </row>
    <row r="18" spans="2:7" ht="123" customHeight="1">
      <c r="B18" s="43"/>
      <c r="C18" s="30" t="s">
        <v>376</v>
      </c>
      <c r="D18" s="30" t="s">
        <v>377</v>
      </c>
      <c r="E18" s="394" t="s">
        <v>485</v>
      </c>
      <c r="F18" s="395"/>
      <c r="G18" s="42"/>
    </row>
    <row r="19" spans="2:7" ht="401.25" customHeight="1">
      <c r="B19" s="43"/>
      <c r="C19" s="30" t="s">
        <v>480</v>
      </c>
      <c r="D19" s="30" t="s">
        <v>370</v>
      </c>
      <c r="E19" s="394" t="s">
        <v>486</v>
      </c>
      <c r="F19" s="395"/>
      <c r="G19" s="42"/>
    </row>
    <row r="20" spans="2:7" ht="12" customHeight="1">
      <c r="B20" s="43"/>
      <c r="C20" s="45"/>
      <c r="D20" s="45"/>
      <c r="E20" s="45"/>
      <c r="F20" s="45"/>
      <c r="G20" s="42"/>
    </row>
    <row r="21" spans="2:7" ht="14.25">
      <c r="B21" s="43"/>
      <c r="C21" s="405" t="s">
        <v>254</v>
      </c>
      <c r="D21" s="405"/>
      <c r="E21" s="405"/>
      <c r="F21" s="405"/>
      <c r="G21" s="42"/>
    </row>
    <row r="22" spans="2:7" ht="18" customHeight="1" thickBot="1">
      <c r="B22" s="43"/>
      <c r="C22" s="406" t="s">
        <v>269</v>
      </c>
      <c r="D22" s="406"/>
      <c r="E22" s="406"/>
      <c r="F22" s="406"/>
      <c r="G22" s="42"/>
    </row>
    <row r="23" spans="2:7" ht="15" thickBot="1">
      <c r="B23" s="43"/>
      <c r="C23" s="27" t="s">
        <v>233</v>
      </c>
      <c r="D23" s="28" t="s">
        <v>232</v>
      </c>
      <c r="E23" s="396" t="s">
        <v>271</v>
      </c>
      <c r="F23" s="397"/>
      <c r="G23" s="42"/>
    </row>
    <row r="24" spans="2:7" ht="74.25" customHeight="1">
      <c r="B24" s="43"/>
      <c r="C24" s="29" t="s">
        <v>379</v>
      </c>
      <c r="D24" s="29" t="s">
        <v>377</v>
      </c>
      <c r="E24" s="398" t="s">
        <v>481</v>
      </c>
      <c r="F24" s="399"/>
      <c r="G24" s="42"/>
    </row>
    <row r="25" spans="2:7" ht="119.25" customHeight="1">
      <c r="B25" s="43"/>
      <c r="C25" s="30" t="s">
        <v>380</v>
      </c>
      <c r="D25" s="30" t="s">
        <v>377</v>
      </c>
      <c r="E25" s="394" t="s">
        <v>482</v>
      </c>
      <c r="F25" s="395"/>
      <c r="G25" s="42"/>
    </row>
    <row r="26" spans="2:7" ht="39.75" customHeight="1" thickBot="1">
      <c r="B26" s="43"/>
      <c r="C26" s="31"/>
      <c r="D26" s="31"/>
      <c r="E26" s="407"/>
      <c r="F26" s="408"/>
      <c r="G26" s="42"/>
    </row>
    <row r="27" spans="2:7" ht="14.25">
      <c r="B27" s="43"/>
      <c r="C27" s="45"/>
      <c r="D27" s="45"/>
      <c r="E27" s="45"/>
      <c r="F27" s="45"/>
      <c r="G27" s="42"/>
    </row>
    <row r="28" spans="2:7" ht="1.5" customHeight="1">
      <c r="B28" s="43"/>
      <c r="C28" s="45"/>
      <c r="D28" s="45"/>
      <c r="E28" s="45"/>
      <c r="F28" s="45"/>
      <c r="G28" s="42"/>
    </row>
    <row r="29" spans="2:7" ht="31.5" customHeight="1">
      <c r="B29" s="43"/>
      <c r="C29" s="404" t="s">
        <v>253</v>
      </c>
      <c r="D29" s="404"/>
      <c r="E29" s="404"/>
      <c r="F29" s="404"/>
      <c r="G29" s="42"/>
    </row>
    <row r="30" spans="2:7" ht="19.5" customHeight="1" thickBot="1">
      <c r="B30" s="43"/>
      <c r="C30" s="400" t="s">
        <v>272</v>
      </c>
      <c r="D30" s="400"/>
      <c r="E30" s="401"/>
      <c r="F30" s="401"/>
      <c r="G30" s="42"/>
    </row>
    <row r="31" spans="2:7" ht="99.75" customHeight="1" thickBot="1">
      <c r="B31" s="43"/>
      <c r="C31" s="391" t="s">
        <v>547</v>
      </c>
      <c r="D31" s="392"/>
      <c r="E31" s="392"/>
      <c r="F31" s="393"/>
      <c r="G31" s="42"/>
    </row>
    <row r="32" spans="2:7" ht="14.25">
      <c r="B32" s="43"/>
      <c r="C32" s="45"/>
      <c r="D32" s="45"/>
      <c r="E32" s="45"/>
      <c r="F32" s="45"/>
      <c r="G32" s="42"/>
    </row>
    <row r="33" spans="2:7" ht="14.25">
      <c r="B33" s="43"/>
      <c r="C33" s="45"/>
      <c r="D33" s="45"/>
      <c r="E33" s="45"/>
      <c r="F33" s="45"/>
      <c r="G33" s="42"/>
    </row>
    <row r="34" spans="2:7" ht="14.25">
      <c r="B34" s="43"/>
      <c r="C34" s="45"/>
      <c r="D34" s="45"/>
      <c r="E34" s="45"/>
      <c r="F34" s="45"/>
      <c r="G34" s="42"/>
    </row>
    <row r="35" spans="2:7" ht="15" thickBot="1">
      <c r="B35" s="47"/>
      <c r="C35" s="48"/>
      <c r="D35" s="48"/>
      <c r="E35" s="48"/>
      <c r="F35" s="48"/>
      <c r="G35" s="49"/>
    </row>
    <row r="36" spans="2:7" ht="14.25">
      <c r="B36" s="3"/>
      <c r="C36" s="3"/>
      <c r="D36" s="3"/>
      <c r="E36" s="3"/>
      <c r="F36" s="3"/>
      <c r="G36" s="3"/>
    </row>
    <row r="37" spans="2:7" ht="14.25">
      <c r="B37" s="3"/>
      <c r="C37" s="3"/>
      <c r="D37" s="3"/>
      <c r="E37" s="3"/>
      <c r="F37" s="3"/>
      <c r="G37" s="3"/>
    </row>
    <row r="38" spans="2:7" ht="14.25">
      <c r="B38" s="3"/>
      <c r="C38" s="3"/>
      <c r="D38" s="3"/>
      <c r="E38" s="3"/>
      <c r="F38" s="3"/>
      <c r="G38" s="3"/>
    </row>
    <row r="39" spans="2:7" ht="14.25">
      <c r="B39" s="3"/>
      <c r="C39" s="3"/>
      <c r="D39" s="3"/>
      <c r="E39" s="3"/>
      <c r="F39" s="3"/>
      <c r="G39" s="3"/>
    </row>
    <row r="40" spans="2:7" ht="14.25">
      <c r="B40" s="3"/>
      <c r="C40" s="3"/>
      <c r="D40" s="3"/>
      <c r="E40" s="3"/>
      <c r="F40" s="3"/>
      <c r="G40" s="3"/>
    </row>
    <row r="41" spans="2:7" ht="14.25">
      <c r="B41" s="3"/>
      <c r="C41" s="3"/>
      <c r="D41" s="3"/>
      <c r="E41" s="3"/>
      <c r="F41" s="3"/>
      <c r="G41" s="3"/>
    </row>
    <row r="42" spans="2:7" ht="14.25">
      <c r="B42" s="3"/>
      <c r="C42" s="387"/>
      <c r="D42" s="387"/>
      <c r="E42" s="2"/>
      <c r="F42" s="3"/>
      <c r="G42" s="3"/>
    </row>
    <row r="43" spans="2:7" ht="14.25">
      <c r="B43" s="3"/>
      <c r="C43" s="387"/>
      <c r="D43" s="387"/>
      <c r="E43" s="2"/>
      <c r="F43" s="3"/>
      <c r="G43" s="3"/>
    </row>
    <row r="44" spans="2:7" ht="14.25">
      <c r="B44" s="3"/>
      <c r="C44" s="388"/>
      <c r="D44" s="388"/>
      <c r="E44" s="388"/>
      <c r="F44" s="388"/>
      <c r="G44" s="3"/>
    </row>
    <row r="45" spans="2:7" ht="14.25">
      <c r="B45" s="3"/>
      <c r="C45" s="385"/>
      <c r="D45" s="385"/>
      <c r="E45" s="390"/>
      <c r="F45" s="390"/>
      <c r="G45" s="3"/>
    </row>
    <row r="46" spans="2:7" ht="14.25">
      <c r="B46" s="3"/>
      <c r="C46" s="385"/>
      <c r="D46" s="385"/>
      <c r="E46" s="386"/>
      <c r="F46" s="386"/>
      <c r="G46" s="3"/>
    </row>
    <row r="47" spans="2:7" ht="14.25">
      <c r="B47" s="3"/>
      <c r="C47" s="3"/>
      <c r="D47" s="3"/>
      <c r="E47" s="3"/>
      <c r="F47" s="3"/>
      <c r="G47" s="3"/>
    </row>
    <row r="48" spans="2:7" ht="14.25">
      <c r="B48" s="3"/>
      <c r="C48" s="387"/>
      <c r="D48" s="387"/>
      <c r="E48" s="2"/>
      <c r="F48" s="3"/>
      <c r="G48" s="3"/>
    </row>
    <row r="49" spans="2:7" ht="14.25">
      <c r="B49" s="3"/>
      <c r="C49" s="387"/>
      <c r="D49" s="387"/>
      <c r="E49" s="389"/>
      <c r="F49" s="389"/>
      <c r="G49" s="3"/>
    </row>
    <row r="50" spans="2:7" ht="14.25">
      <c r="B50" s="3"/>
      <c r="C50" s="2"/>
      <c r="D50" s="2"/>
      <c r="E50" s="2"/>
      <c r="F50" s="2"/>
      <c r="G50" s="3"/>
    </row>
    <row r="51" spans="2:7" ht="14.25">
      <c r="B51" s="3"/>
      <c r="C51" s="385"/>
      <c r="D51" s="385"/>
      <c r="E51" s="390"/>
      <c r="F51" s="390"/>
      <c r="G51" s="3"/>
    </row>
    <row r="52" spans="2:7" ht="14.25">
      <c r="B52" s="3"/>
      <c r="C52" s="385"/>
      <c r="D52" s="385"/>
      <c r="E52" s="386"/>
      <c r="F52" s="386"/>
      <c r="G52" s="3"/>
    </row>
    <row r="53" spans="2:7" ht="14.25">
      <c r="B53" s="3"/>
      <c r="C53" s="3"/>
      <c r="D53" s="3"/>
      <c r="E53" s="3"/>
      <c r="F53" s="3"/>
      <c r="G53" s="3"/>
    </row>
    <row r="54" spans="2:7" ht="14.25">
      <c r="B54" s="3"/>
      <c r="C54" s="387"/>
      <c r="D54" s="387"/>
      <c r="E54" s="3"/>
      <c r="F54" s="3"/>
      <c r="G54" s="3"/>
    </row>
    <row r="55" spans="2:7" ht="14.25">
      <c r="B55" s="3"/>
      <c r="C55" s="387"/>
      <c r="D55" s="387"/>
      <c r="E55" s="386"/>
      <c r="F55" s="386"/>
      <c r="G55" s="3"/>
    </row>
    <row r="56" spans="2:7" ht="14.25">
      <c r="B56" s="3"/>
      <c r="C56" s="385"/>
      <c r="D56" s="385"/>
      <c r="E56" s="386"/>
      <c r="F56" s="386"/>
      <c r="G56" s="3"/>
    </row>
    <row r="57" spans="2:7" ht="14.25">
      <c r="B57" s="3"/>
      <c r="C57" s="5"/>
      <c r="D57" s="3"/>
      <c r="E57" s="5"/>
      <c r="F57" s="3"/>
      <c r="G57" s="3"/>
    </row>
    <row r="58" spans="2:7" ht="14.25">
      <c r="B58" s="3"/>
      <c r="C58" s="5"/>
      <c r="D58" s="5"/>
      <c r="E58" s="5"/>
      <c r="F58" s="5"/>
      <c r="G58" s="6"/>
    </row>
  </sheetData>
  <sheetProtection/>
  <mergeCells count="44">
    <mergeCell ref="E14:F14"/>
    <mergeCell ref="C29:F29"/>
    <mergeCell ref="C21:F21"/>
    <mergeCell ref="C22:F22"/>
    <mergeCell ref="E16:F16"/>
    <mergeCell ref="E17:F17"/>
    <mergeCell ref="E26:F26"/>
    <mergeCell ref="B4:F4"/>
    <mergeCell ref="C5:F5"/>
    <mergeCell ref="C7:D7"/>
    <mergeCell ref="C8:F8"/>
    <mergeCell ref="E9:F9"/>
    <mergeCell ref="E15:F15"/>
    <mergeCell ref="E10:F10"/>
    <mergeCell ref="E11:F11"/>
    <mergeCell ref="E12:F12"/>
    <mergeCell ref="E13:F13"/>
    <mergeCell ref="C46:D46"/>
    <mergeCell ref="E18:F18"/>
    <mergeCell ref="E19:F19"/>
    <mergeCell ref="E23:F23"/>
    <mergeCell ref="E24:F24"/>
    <mergeCell ref="E25:F25"/>
    <mergeCell ref="C30:F30"/>
    <mergeCell ref="C3:F3"/>
    <mergeCell ref="C54:D54"/>
    <mergeCell ref="C55:D55"/>
    <mergeCell ref="E55:F55"/>
    <mergeCell ref="C49:D49"/>
    <mergeCell ref="E49:F49"/>
    <mergeCell ref="C51:D51"/>
    <mergeCell ref="E51:F51"/>
    <mergeCell ref="C31:F31"/>
    <mergeCell ref="E45:F45"/>
    <mergeCell ref="C56:D56"/>
    <mergeCell ref="E56:F56"/>
    <mergeCell ref="C52:D52"/>
    <mergeCell ref="E52:F52"/>
    <mergeCell ref="C42:D42"/>
    <mergeCell ref="C43:D43"/>
    <mergeCell ref="E46:F46"/>
    <mergeCell ref="C48:D48"/>
    <mergeCell ref="C44:F44"/>
    <mergeCell ref="C45:D45"/>
  </mergeCells>
  <dataValidations count="2">
    <dataValidation type="whole" allowBlank="1" showInputMessage="1" showErrorMessage="1" sqref="E51 E45">
      <formula1>-999999999</formula1>
      <formula2>999999999</formula2>
    </dataValidation>
    <dataValidation type="list" allowBlank="1" showInputMessage="1" showErrorMessage="1" sqref="E55">
      <formula1>$K$62:$K$63</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04"/>
  <sheetViews>
    <sheetView showGridLines="0" zoomScale="85" zoomScaleNormal="85" zoomScalePageLayoutView="0" workbookViewId="0" topLeftCell="A22">
      <selection activeCell="I12" sqref="I12"/>
    </sheetView>
  </sheetViews>
  <sheetFormatPr defaultColWidth="11.421875" defaultRowHeight="15"/>
  <cols>
    <col min="1" max="1" width="2.140625" style="236" customWidth="1"/>
    <col min="2" max="2" width="2.28125" style="236" customWidth="1"/>
    <col min="3" max="3" width="22.57421875" style="7" customWidth="1"/>
    <col min="4" max="4" width="15.57421875" style="236" customWidth="1"/>
    <col min="5" max="5" width="15.00390625" style="236" customWidth="1"/>
    <col min="6" max="6" width="18.8515625" style="236" customWidth="1"/>
    <col min="7" max="7" width="9.8515625" style="236" customWidth="1"/>
    <col min="8" max="8" width="29.28125" style="236" customWidth="1"/>
    <col min="9" max="9" width="13.8515625" style="167" customWidth="1"/>
    <col min="10" max="10" width="2.7109375" style="236" customWidth="1"/>
    <col min="11" max="11" width="2.00390625" style="236" customWidth="1"/>
    <col min="12" max="12" width="40.7109375" style="236" customWidth="1"/>
    <col min="13" max="16384" width="11.421875" style="236" customWidth="1"/>
  </cols>
  <sheetData>
    <row r="1" spans="1:10" ht="15" thickBot="1">
      <c r="A1" s="235"/>
      <c r="B1" s="235"/>
      <c r="C1" s="10"/>
      <c r="D1" s="235"/>
      <c r="E1" s="235"/>
      <c r="F1" s="235"/>
      <c r="G1" s="235"/>
      <c r="J1" s="235"/>
    </row>
    <row r="2" spans="1:10" ht="15" thickBot="1">
      <c r="A2" s="235"/>
      <c r="B2" s="237"/>
      <c r="C2" s="32"/>
      <c r="D2" s="238"/>
      <c r="E2" s="238"/>
      <c r="F2" s="238"/>
      <c r="G2" s="238"/>
      <c r="H2" s="239"/>
      <c r="I2" s="256"/>
      <c r="J2" s="240"/>
    </row>
    <row r="3" spans="1:10" ht="20.25" thickBot="1">
      <c r="A3" s="235"/>
      <c r="B3" s="241"/>
      <c r="C3" s="439" t="s">
        <v>250</v>
      </c>
      <c r="D3" s="440"/>
      <c r="E3" s="440"/>
      <c r="F3" s="440"/>
      <c r="G3" s="440"/>
      <c r="H3" s="440"/>
      <c r="I3" s="441"/>
      <c r="J3" s="242"/>
    </row>
    <row r="4" spans="1:10" ht="15" customHeight="1">
      <c r="A4" s="235"/>
      <c r="B4" s="243"/>
      <c r="C4" s="442" t="s">
        <v>222</v>
      </c>
      <c r="D4" s="442"/>
      <c r="E4" s="442"/>
      <c r="F4" s="442"/>
      <c r="G4" s="442"/>
      <c r="H4" s="442"/>
      <c r="I4" s="442"/>
      <c r="J4" s="206"/>
    </row>
    <row r="5" spans="1:10" ht="15" customHeight="1">
      <c r="A5" s="235"/>
      <c r="B5" s="243"/>
      <c r="C5" s="244"/>
      <c r="D5" s="244"/>
      <c r="E5" s="244"/>
      <c r="F5" s="244"/>
      <c r="G5" s="244"/>
      <c r="H5" s="244"/>
      <c r="I5" s="244"/>
      <c r="J5" s="206"/>
    </row>
    <row r="6" spans="1:10" ht="14.25">
      <c r="A6" s="235"/>
      <c r="B6" s="243"/>
      <c r="C6" s="33"/>
      <c r="D6" s="205"/>
      <c r="E6" s="205"/>
      <c r="F6" s="205"/>
      <c r="G6" s="205"/>
      <c r="H6" s="245"/>
      <c r="I6" s="257"/>
      <c r="J6" s="206"/>
    </row>
    <row r="7" spans="1:10" ht="15.75" customHeight="1" thickBot="1">
      <c r="A7" s="235"/>
      <c r="B7" s="243"/>
      <c r="C7" s="33"/>
      <c r="D7" s="414" t="s">
        <v>251</v>
      </c>
      <c r="E7" s="414"/>
      <c r="F7" s="414" t="s">
        <v>255</v>
      </c>
      <c r="G7" s="414"/>
      <c r="H7" s="70" t="s">
        <v>256</v>
      </c>
      <c r="I7" s="70" t="s">
        <v>230</v>
      </c>
      <c r="J7" s="206"/>
    </row>
    <row r="8" spans="1:52" s="7" customFormat="1" ht="257.25" customHeight="1" thickBot="1">
      <c r="A8" s="10"/>
      <c r="B8" s="36"/>
      <c r="C8" s="69" t="s">
        <v>249</v>
      </c>
      <c r="D8" s="444" t="s">
        <v>538</v>
      </c>
      <c r="E8" s="445"/>
      <c r="F8" s="444" t="s">
        <v>382</v>
      </c>
      <c r="G8" s="445"/>
      <c r="H8" s="153" t="s">
        <v>447</v>
      </c>
      <c r="I8" s="258" t="s">
        <v>381</v>
      </c>
      <c r="J8" s="37"/>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row>
    <row r="9" spans="1:52" s="7" customFormat="1" ht="141" customHeight="1" thickBot="1">
      <c r="A9" s="10"/>
      <c r="B9" s="36"/>
      <c r="C9" s="69"/>
      <c r="D9" s="444" t="s">
        <v>539</v>
      </c>
      <c r="E9" s="445"/>
      <c r="F9" s="444" t="s">
        <v>382</v>
      </c>
      <c r="G9" s="445"/>
      <c r="H9" s="153" t="s">
        <v>548</v>
      </c>
      <c r="I9" s="258" t="s">
        <v>25</v>
      </c>
      <c r="J9" s="37"/>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row>
    <row r="10" spans="1:52" s="7" customFormat="1" ht="141" customHeight="1" thickBot="1">
      <c r="A10" s="10"/>
      <c r="B10" s="36"/>
      <c r="C10" s="69"/>
      <c r="D10" s="444" t="s">
        <v>449</v>
      </c>
      <c r="E10" s="450"/>
      <c r="F10" s="444" t="s">
        <v>382</v>
      </c>
      <c r="G10" s="450"/>
      <c r="H10" s="153" t="s">
        <v>487</v>
      </c>
      <c r="I10" s="258" t="s">
        <v>451</v>
      </c>
      <c r="J10" s="37"/>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row>
    <row r="11" spans="1:52" s="7" customFormat="1" ht="224.25" customHeight="1" thickBot="1">
      <c r="A11" s="10"/>
      <c r="B11" s="36"/>
      <c r="C11" s="69"/>
      <c r="D11" s="444" t="s">
        <v>383</v>
      </c>
      <c r="E11" s="450"/>
      <c r="F11" s="444" t="s">
        <v>382</v>
      </c>
      <c r="G11" s="450"/>
      <c r="H11" s="153" t="s">
        <v>488</v>
      </c>
      <c r="I11" s="258" t="s">
        <v>381</v>
      </c>
      <c r="J11" s="37"/>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row>
    <row r="12" spans="1:52" s="7" customFormat="1" ht="128.25" customHeight="1" thickBot="1">
      <c r="A12" s="10"/>
      <c r="B12" s="36"/>
      <c r="C12" s="69"/>
      <c r="D12" s="444" t="s">
        <v>489</v>
      </c>
      <c r="E12" s="450"/>
      <c r="F12" s="444" t="s">
        <v>382</v>
      </c>
      <c r="G12" s="450"/>
      <c r="H12" s="153" t="s">
        <v>548</v>
      </c>
      <c r="I12" s="258" t="s">
        <v>25</v>
      </c>
      <c r="J12" s="37"/>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row>
    <row r="13" spans="1:52" s="7" customFormat="1" ht="180.75" customHeight="1" thickBot="1">
      <c r="A13" s="10"/>
      <c r="B13" s="36"/>
      <c r="C13" s="69"/>
      <c r="D13" s="444" t="s">
        <v>450</v>
      </c>
      <c r="E13" s="445"/>
      <c r="F13" s="444" t="s">
        <v>382</v>
      </c>
      <c r="G13" s="445"/>
      <c r="H13" s="153" t="s">
        <v>490</v>
      </c>
      <c r="I13" s="258" t="s">
        <v>19</v>
      </c>
      <c r="J13" s="37"/>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row>
    <row r="14" spans="1:52" s="7" customFormat="1" ht="18.75" customHeight="1" thickBot="1">
      <c r="A14" s="10"/>
      <c r="B14" s="36"/>
      <c r="C14" s="155"/>
      <c r="D14" s="38"/>
      <c r="E14" s="38"/>
      <c r="F14" s="38"/>
      <c r="G14" s="38"/>
      <c r="H14" s="72" t="s">
        <v>252</v>
      </c>
      <c r="I14" s="259" t="s">
        <v>19</v>
      </c>
      <c r="J14" s="37"/>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row>
    <row r="15" spans="1:52" s="7" customFormat="1" ht="18.75" customHeight="1">
      <c r="A15" s="10" t="s">
        <v>388</v>
      </c>
      <c r="B15" s="36"/>
      <c r="C15" s="155"/>
      <c r="D15" s="38"/>
      <c r="E15" s="38"/>
      <c r="F15" s="38"/>
      <c r="G15" s="38"/>
      <c r="H15" s="73"/>
      <c r="I15" s="220"/>
      <c r="J15" s="37"/>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row>
    <row r="16" spans="1:52" s="7" customFormat="1" ht="15" thickBot="1">
      <c r="A16" s="10"/>
      <c r="B16" s="36"/>
      <c r="C16" s="155"/>
      <c r="D16" s="447" t="s">
        <v>493</v>
      </c>
      <c r="E16" s="447"/>
      <c r="F16" s="447"/>
      <c r="G16" s="447"/>
      <c r="H16" s="447"/>
      <c r="I16" s="447"/>
      <c r="J16" s="37"/>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row>
    <row r="17" spans="1:52" s="7" customFormat="1" ht="15" thickBot="1">
      <c r="A17" s="10"/>
      <c r="B17" s="36"/>
      <c r="C17" s="155"/>
      <c r="D17" s="73" t="s">
        <v>59</v>
      </c>
      <c r="E17" s="415" t="s">
        <v>384</v>
      </c>
      <c r="F17" s="416"/>
      <c r="G17" s="416"/>
      <c r="H17" s="417"/>
      <c r="I17" s="260"/>
      <c r="J17" s="37"/>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row>
    <row r="18" spans="1:52" s="7" customFormat="1" ht="15" thickBot="1">
      <c r="A18" s="10"/>
      <c r="B18" s="36"/>
      <c r="C18" s="155"/>
      <c r="D18" s="73" t="s">
        <v>61</v>
      </c>
      <c r="E18" s="446" t="s">
        <v>385</v>
      </c>
      <c r="F18" s="416"/>
      <c r="G18" s="416"/>
      <c r="H18" s="417"/>
      <c r="I18" s="260"/>
      <c r="J18" s="37"/>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row>
    <row r="19" spans="1:52" s="7" customFormat="1" ht="15" thickBot="1">
      <c r="A19" s="10"/>
      <c r="B19" s="36"/>
      <c r="C19" s="155"/>
      <c r="D19" s="73" t="s">
        <v>59</v>
      </c>
      <c r="E19" s="415" t="s">
        <v>386</v>
      </c>
      <c r="F19" s="416"/>
      <c r="G19" s="416"/>
      <c r="H19" s="417"/>
      <c r="I19" s="260"/>
      <c r="J19" s="37"/>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row>
    <row r="20" spans="1:52" s="7" customFormat="1" ht="15" thickBot="1">
      <c r="A20" s="10"/>
      <c r="B20" s="36"/>
      <c r="C20" s="155"/>
      <c r="D20" s="73" t="s">
        <v>61</v>
      </c>
      <c r="E20" s="446" t="s">
        <v>387</v>
      </c>
      <c r="F20" s="416"/>
      <c r="G20" s="416"/>
      <c r="H20" s="417"/>
      <c r="I20" s="260"/>
      <c r="J20" s="37"/>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row>
    <row r="21" spans="1:52" s="7" customFormat="1" ht="30" customHeight="1">
      <c r="A21" s="10"/>
      <c r="B21" s="36"/>
      <c r="C21" s="448" t="s">
        <v>494</v>
      </c>
      <c r="D21" s="449"/>
      <c r="E21" s="449"/>
      <c r="F21" s="449"/>
      <c r="G21" s="449"/>
      <c r="H21" s="449"/>
      <c r="I21" s="449"/>
      <c r="J21" s="37"/>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row>
    <row r="22" spans="1:52" s="7" customFormat="1" ht="30.75" customHeight="1" thickBot="1">
      <c r="A22" s="10"/>
      <c r="B22" s="36"/>
      <c r="C22" s="443" t="s">
        <v>223</v>
      </c>
      <c r="D22" s="443"/>
      <c r="E22" s="443"/>
      <c r="F22" s="443"/>
      <c r="G22" s="443"/>
      <c r="H22" s="443"/>
      <c r="I22" s="257"/>
      <c r="J22" s="37"/>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row>
    <row r="23" spans="1:52" s="7" customFormat="1" ht="30.75" customHeight="1">
      <c r="A23" s="10"/>
      <c r="B23" s="36"/>
      <c r="C23" s="159"/>
      <c r="D23" s="421" t="s">
        <v>549</v>
      </c>
      <c r="E23" s="422"/>
      <c r="F23" s="422"/>
      <c r="G23" s="422"/>
      <c r="H23" s="422"/>
      <c r="I23" s="423"/>
      <c r="J23" s="37"/>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row>
    <row r="24" spans="1:52" s="7" customFormat="1" ht="30.75" customHeight="1">
      <c r="A24" s="10"/>
      <c r="B24" s="36"/>
      <c r="C24" s="159"/>
      <c r="D24" s="424"/>
      <c r="E24" s="425"/>
      <c r="F24" s="425"/>
      <c r="G24" s="425"/>
      <c r="H24" s="425"/>
      <c r="I24" s="426"/>
      <c r="J24" s="37"/>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row>
    <row r="25" spans="1:52" s="7" customFormat="1" ht="30.75" customHeight="1">
      <c r="A25" s="10"/>
      <c r="B25" s="36"/>
      <c r="C25" s="159"/>
      <c r="D25" s="424"/>
      <c r="E25" s="425"/>
      <c r="F25" s="425"/>
      <c r="G25" s="425"/>
      <c r="H25" s="425"/>
      <c r="I25" s="426"/>
      <c r="J25" s="37"/>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row>
    <row r="26" spans="1:52" s="7" customFormat="1" ht="30.75" customHeight="1" thickBot="1">
      <c r="A26" s="10"/>
      <c r="B26" s="36"/>
      <c r="C26" s="159"/>
      <c r="D26" s="427"/>
      <c r="E26" s="428"/>
      <c r="F26" s="428"/>
      <c r="G26" s="428"/>
      <c r="H26" s="428"/>
      <c r="I26" s="429"/>
      <c r="J26" s="37"/>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row>
    <row r="27" spans="1:52" s="7" customFormat="1" ht="14.25">
      <c r="A27" s="10"/>
      <c r="B27" s="36"/>
      <c r="C27" s="159"/>
      <c r="D27" s="159"/>
      <c r="E27" s="159"/>
      <c r="F27" s="159"/>
      <c r="G27" s="159"/>
      <c r="H27" s="245"/>
      <c r="I27" s="257"/>
      <c r="J27" s="37"/>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row>
    <row r="28" spans="1:11" ht="15.75" customHeight="1" thickBot="1">
      <c r="A28" s="235"/>
      <c r="B28" s="36"/>
      <c r="C28" s="39"/>
      <c r="D28" s="414" t="s">
        <v>251</v>
      </c>
      <c r="E28" s="414"/>
      <c r="F28" s="414" t="s">
        <v>255</v>
      </c>
      <c r="G28" s="414"/>
      <c r="H28" s="70" t="s">
        <v>256</v>
      </c>
      <c r="I28" s="70" t="s">
        <v>230</v>
      </c>
      <c r="J28" s="37"/>
      <c r="K28" s="247"/>
    </row>
    <row r="29" spans="1:11" ht="39.75" customHeight="1" thickBot="1">
      <c r="A29" s="235"/>
      <c r="B29" s="36"/>
      <c r="C29" s="69" t="s">
        <v>452</v>
      </c>
      <c r="D29" s="418"/>
      <c r="E29" s="419"/>
      <c r="F29" s="418"/>
      <c r="G29" s="419"/>
      <c r="H29" s="246"/>
      <c r="I29" s="258"/>
      <c r="J29" s="37"/>
      <c r="K29" s="247"/>
    </row>
    <row r="30" spans="1:10" ht="39.75" customHeight="1" thickBot="1">
      <c r="A30" s="235"/>
      <c r="B30" s="36"/>
      <c r="C30" s="69"/>
      <c r="D30" s="418"/>
      <c r="E30" s="419"/>
      <c r="F30" s="418"/>
      <c r="G30" s="419"/>
      <c r="H30" s="246"/>
      <c r="I30" s="258"/>
      <c r="J30" s="37"/>
    </row>
    <row r="31" spans="1:10" ht="48" customHeight="1" thickBot="1">
      <c r="A31" s="235"/>
      <c r="B31" s="36"/>
      <c r="C31" s="69"/>
      <c r="D31" s="418"/>
      <c r="E31" s="419"/>
      <c r="F31" s="418"/>
      <c r="G31" s="419"/>
      <c r="H31" s="246"/>
      <c r="I31" s="258"/>
      <c r="J31" s="37"/>
    </row>
    <row r="32" spans="1:10" ht="18.75" customHeight="1" thickBot="1">
      <c r="A32" s="235"/>
      <c r="B32" s="36"/>
      <c r="C32" s="33"/>
      <c r="D32" s="33"/>
      <c r="E32" s="33"/>
      <c r="F32" s="33"/>
      <c r="G32" s="33"/>
      <c r="H32" s="72" t="s">
        <v>252</v>
      </c>
      <c r="I32" s="259"/>
      <c r="J32" s="37"/>
    </row>
    <row r="33" spans="1:10" ht="18.75" customHeight="1">
      <c r="A33" s="235"/>
      <c r="B33" s="36"/>
      <c r="C33" s="420" t="s">
        <v>453</v>
      </c>
      <c r="D33" s="420"/>
      <c r="E33" s="420"/>
      <c r="F33" s="420"/>
      <c r="G33" s="420"/>
      <c r="H33" s="420"/>
      <c r="I33" s="420"/>
      <c r="J33" s="37"/>
    </row>
    <row r="34" spans="1:10" ht="15" thickBot="1">
      <c r="A34" s="235"/>
      <c r="B34" s="36"/>
      <c r="C34" s="409" t="s">
        <v>495</v>
      </c>
      <c r="D34" s="409"/>
      <c r="E34" s="409"/>
      <c r="F34" s="409"/>
      <c r="G34" s="409"/>
      <c r="H34" s="409"/>
      <c r="I34" s="409"/>
      <c r="J34" s="37"/>
    </row>
    <row r="35" spans="1:10" ht="15" thickBot="1">
      <c r="A35" s="235"/>
      <c r="B35" s="36"/>
      <c r="C35" s="33"/>
      <c r="D35" s="73" t="s">
        <v>59</v>
      </c>
      <c r="E35" s="415"/>
      <c r="F35" s="416"/>
      <c r="G35" s="416"/>
      <c r="H35" s="417"/>
      <c r="I35" s="220"/>
      <c r="J35" s="37"/>
    </row>
    <row r="36" spans="1:10" ht="15" thickBot="1">
      <c r="A36" s="235"/>
      <c r="B36" s="36"/>
      <c r="C36" s="33"/>
      <c r="D36" s="73" t="s">
        <v>61</v>
      </c>
      <c r="E36" s="415"/>
      <c r="F36" s="416"/>
      <c r="G36" s="416"/>
      <c r="H36" s="417"/>
      <c r="I36" s="220"/>
      <c r="J36" s="37"/>
    </row>
    <row r="37" spans="1:10" ht="14.25">
      <c r="A37" s="235"/>
      <c r="B37" s="36"/>
      <c r="C37" s="33"/>
      <c r="D37" s="33"/>
      <c r="E37" s="33"/>
      <c r="F37" s="33"/>
      <c r="G37" s="33"/>
      <c r="H37" s="73"/>
      <c r="I37" s="220"/>
      <c r="J37" s="37"/>
    </row>
    <row r="38" spans="1:11" ht="15.75" customHeight="1" thickBot="1">
      <c r="A38" s="235"/>
      <c r="B38" s="36"/>
      <c r="C38" s="39"/>
      <c r="D38" s="414" t="s">
        <v>251</v>
      </c>
      <c r="E38" s="414"/>
      <c r="F38" s="414" t="s">
        <v>255</v>
      </c>
      <c r="G38" s="414"/>
      <c r="H38" s="70" t="s">
        <v>256</v>
      </c>
      <c r="I38" s="70" t="s">
        <v>230</v>
      </c>
      <c r="J38" s="37"/>
      <c r="K38" s="247"/>
    </row>
    <row r="39" spans="1:11" ht="39.75" customHeight="1" thickBot="1">
      <c r="A39" s="235"/>
      <c r="B39" s="36"/>
      <c r="C39" s="69" t="s">
        <v>280</v>
      </c>
      <c r="D39" s="418"/>
      <c r="E39" s="419"/>
      <c r="F39" s="418"/>
      <c r="G39" s="419"/>
      <c r="H39" s="246"/>
      <c r="I39" s="258"/>
      <c r="J39" s="37"/>
      <c r="K39" s="247"/>
    </row>
    <row r="40" spans="1:10" ht="39.75" customHeight="1" thickBot="1">
      <c r="A40" s="235"/>
      <c r="B40" s="36"/>
      <c r="C40" s="69"/>
      <c r="D40" s="418"/>
      <c r="E40" s="419"/>
      <c r="F40" s="418"/>
      <c r="G40" s="419"/>
      <c r="H40" s="246"/>
      <c r="I40" s="258"/>
      <c r="J40" s="37"/>
    </row>
    <row r="41" spans="1:10" ht="48" customHeight="1" thickBot="1">
      <c r="A41" s="235"/>
      <c r="B41" s="36"/>
      <c r="C41" s="69"/>
      <c r="D41" s="418"/>
      <c r="E41" s="419"/>
      <c r="F41" s="418"/>
      <c r="G41" s="419"/>
      <c r="H41" s="246"/>
      <c r="I41" s="258"/>
      <c r="J41" s="37"/>
    </row>
    <row r="42" spans="1:10" ht="21.75" customHeight="1" thickBot="1">
      <c r="A42" s="235"/>
      <c r="B42" s="36"/>
      <c r="C42" s="33"/>
      <c r="D42" s="33"/>
      <c r="E42" s="33"/>
      <c r="F42" s="33"/>
      <c r="G42" s="33"/>
      <c r="H42" s="72" t="s">
        <v>252</v>
      </c>
      <c r="I42" s="259"/>
      <c r="J42" s="37"/>
    </row>
    <row r="43" spans="1:10" ht="15" thickBot="1">
      <c r="A43" s="235"/>
      <c r="B43" s="36"/>
      <c r="C43" s="33"/>
      <c r="D43" s="248" t="s">
        <v>495</v>
      </c>
      <c r="E43" s="249"/>
      <c r="F43" s="33"/>
      <c r="G43" s="33"/>
      <c r="H43" s="73"/>
      <c r="I43" s="220"/>
      <c r="J43" s="37"/>
    </row>
    <row r="44" spans="1:10" ht="15" thickBot="1">
      <c r="A44" s="235"/>
      <c r="B44" s="36"/>
      <c r="C44" s="33"/>
      <c r="D44" s="73" t="s">
        <v>59</v>
      </c>
      <c r="E44" s="415"/>
      <c r="F44" s="416"/>
      <c r="G44" s="416"/>
      <c r="H44" s="417"/>
      <c r="I44" s="220"/>
      <c r="J44" s="37"/>
    </row>
    <row r="45" spans="1:10" ht="15" thickBot="1">
      <c r="A45" s="235"/>
      <c r="B45" s="36"/>
      <c r="C45" s="33"/>
      <c r="D45" s="73" t="s">
        <v>61</v>
      </c>
      <c r="E45" s="415"/>
      <c r="F45" s="416"/>
      <c r="G45" s="416"/>
      <c r="H45" s="417"/>
      <c r="I45" s="220"/>
      <c r="J45" s="37"/>
    </row>
    <row r="46" spans="1:10" ht="15" thickBot="1">
      <c r="A46" s="235"/>
      <c r="B46" s="36"/>
      <c r="C46" s="33"/>
      <c r="D46" s="73"/>
      <c r="E46" s="33"/>
      <c r="F46" s="33"/>
      <c r="G46" s="33"/>
      <c r="H46" s="33"/>
      <c r="I46" s="220"/>
      <c r="J46" s="37"/>
    </row>
    <row r="47" spans="1:10" ht="352.5" customHeight="1" thickBot="1">
      <c r="A47" s="235"/>
      <c r="B47" s="36"/>
      <c r="C47" s="71"/>
      <c r="D47" s="410" t="s">
        <v>257</v>
      </c>
      <c r="E47" s="410"/>
      <c r="F47" s="411" t="s">
        <v>553</v>
      </c>
      <c r="G47" s="412"/>
      <c r="H47" s="412"/>
      <c r="I47" s="413"/>
      <c r="J47" s="37"/>
    </row>
    <row r="48" spans="1:52" s="7" customFormat="1" ht="18.75" customHeight="1">
      <c r="A48" s="10"/>
      <c r="B48" s="36"/>
      <c r="C48" s="250"/>
      <c r="D48" s="250"/>
      <c r="E48" s="250"/>
      <c r="F48" s="250"/>
      <c r="G48" s="250"/>
      <c r="H48" s="245"/>
      <c r="I48" s="257"/>
      <c r="J48" s="37"/>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row>
    <row r="49" spans="1:52" s="7" customFormat="1" ht="15.75" customHeight="1" thickBot="1">
      <c r="A49" s="10"/>
      <c r="B49" s="36"/>
      <c r="C49" s="33"/>
      <c r="D49" s="205"/>
      <c r="E49" s="205"/>
      <c r="F49" s="205"/>
      <c r="G49" s="221" t="s">
        <v>224</v>
      </c>
      <c r="H49" s="245"/>
      <c r="I49" s="257"/>
      <c r="J49" s="37"/>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row>
    <row r="50" spans="1:52" s="7" customFormat="1" ht="78" customHeight="1">
      <c r="A50" s="10"/>
      <c r="B50" s="36"/>
      <c r="C50" s="33"/>
      <c r="D50" s="205"/>
      <c r="E50" s="205"/>
      <c r="F50" s="251" t="s">
        <v>225</v>
      </c>
      <c r="G50" s="433" t="s">
        <v>492</v>
      </c>
      <c r="H50" s="434"/>
      <c r="I50" s="435"/>
      <c r="J50" s="37"/>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row>
    <row r="51" spans="1:52" s="7" customFormat="1" ht="54.75" customHeight="1">
      <c r="A51" s="10"/>
      <c r="B51" s="36"/>
      <c r="C51" s="33"/>
      <c r="D51" s="205"/>
      <c r="E51" s="205"/>
      <c r="F51" s="252" t="s">
        <v>226</v>
      </c>
      <c r="G51" s="436" t="s">
        <v>293</v>
      </c>
      <c r="H51" s="437"/>
      <c r="I51" s="438"/>
      <c r="J51" s="37"/>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row>
    <row r="52" spans="1:52" s="7" customFormat="1" ht="58.5" customHeight="1">
      <c r="A52" s="10"/>
      <c r="B52" s="36"/>
      <c r="C52" s="33"/>
      <c r="D52" s="205"/>
      <c r="E52" s="205"/>
      <c r="F52" s="252" t="s">
        <v>227</v>
      </c>
      <c r="G52" s="436" t="s">
        <v>294</v>
      </c>
      <c r="H52" s="437"/>
      <c r="I52" s="438"/>
      <c r="J52" s="37"/>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row>
    <row r="53" spans="1:10" ht="60" customHeight="1">
      <c r="A53" s="235"/>
      <c r="B53" s="36"/>
      <c r="C53" s="33"/>
      <c r="D53" s="205"/>
      <c r="E53" s="205"/>
      <c r="F53" s="252" t="s">
        <v>228</v>
      </c>
      <c r="G53" s="436" t="s">
        <v>295</v>
      </c>
      <c r="H53" s="437"/>
      <c r="I53" s="438"/>
      <c r="J53" s="37"/>
    </row>
    <row r="54" spans="1:10" ht="54" customHeight="1">
      <c r="A54" s="235"/>
      <c r="B54" s="243"/>
      <c r="C54" s="33"/>
      <c r="D54" s="205"/>
      <c r="E54" s="205"/>
      <c r="F54" s="252" t="s">
        <v>229</v>
      </c>
      <c r="G54" s="436" t="s">
        <v>296</v>
      </c>
      <c r="H54" s="437"/>
      <c r="I54" s="438"/>
      <c r="J54" s="206"/>
    </row>
    <row r="55" spans="1:10" ht="61.5" customHeight="1" thickBot="1">
      <c r="A55" s="235"/>
      <c r="B55" s="243"/>
      <c r="C55" s="33"/>
      <c r="D55" s="205"/>
      <c r="E55" s="205"/>
      <c r="F55" s="253" t="s">
        <v>448</v>
      </c>
      <c r="G55" s="430" t="s">
        <v>297</v>
      </c>
      <c r="H55" s="431"/>
      <c r="I55" s="432"/>
      <c r="J55" s="206"/>
    </row>
    <row r="56" spans="1:10" ht="15" thickBot="1">
      <c r="A56" s="235"/>
      <c r="B56" s="66"/>
      <c r="C56" s="40"/>
      <c r="D56" s="254"/>
      <c r="E56" s="254"/>
      <c r="F56" s="254"/>
      <c r="G56" s="254"/>
      <c r="H56" s="255"/>
      <c r="I56" s="261"/>
      <c r="J56" s="68"/>
    </row>
    <row r="57" spans="1:3" ht="49.5" customHeight="1">
      <c r="A57" s="235"/>
      <c r="C57" s="236"/>
    </row>
    <row r="58" spans="1:3" ht="49.5" customHeight="1">
      <c r="A58" s="235"/>
      <c r="C58" s="236"/>
    </row>
    <row r="59" spans="1:3" ht="49.5" customHeight="1">
      <c r="A59" s="235"/>
      <c r="C59" s="236"/>
    </row>
    <row r="60" spans="1:3" ht="49.5" customHeight="1">
      <c r="A60" s="235"/>
      <c r="C60" s="236"/>
    </row>
    <row r="61" spans="1:3" ht="49.5" customHeight="1">
      <c r="A61" s="235"/>
      <c r="C61" s="236"/>
    </row>
    <row r="62" spans="1:3" ht="49.5" customHeight="1">
      <c r="A62" s="235"/>
      <c r="C62" s="236"/>
    </row>
    <row r="63" spans="1:3" ht="14.25">
      <c r="A63" s="235"/>
      <c r="C63" s="236"/>
    </row>
    <row r="64" spans="1:3" ht="14.25">
      <c r="A64" s="235"/>
      <c r="C64" s="236"/>
    </row>
    <row r="65" spans="1:3" ht="14.25">
      <c r="A65" s="235"/>
      <c r="C65" s="236"/>
    </row>
    <row r="66" ht="14.25">
      <c r="C66" s="236"/>
    </row>
    <row r="67" ht="14.25">
      <c r="C67" s="236"/>
    </row>
    <row r="68" ht="14.25">
      <c r="C68" s="236"/>
    </row>
    <row r="69" ht="14.25">
      <c r="C69" s="236"/>
    </row>
    <row r="70" ht="14.25">
      <c r="C70" s="236"/>
    </row>
    <row r="71" ht="14.25">
      <c r="C71" s="236"/>
    </row>
    <row r="72" ht="14.25">
      <c r="C72" s="236"/>
    </row>
    <row r="73" ht="14.25">
      <c r="C73" s="236"/>
    </row>
    <row r="74" ht="14.25">
      <c r="C74" s="236"/>
    </row>
    <row r="75" ht="14.25">
      <c r="C75" s="236"/>
    </row>
    <row r="76" ht="14.25">
      <c r="C76" s="236"/>
    </row>
    <row r="77" ht="14.25">
      <c r="C77" s="236"/>
    </row>
    <row r="78" ht="14.25">
      <c r="C78" s="236"/>
    </row>
    <row r="79" ht="14.25">
      <c r="C79" s="236"/>
    </row>
    <row r="80" ht="14.25">
      <c r="C80" s="236"/>
    </row>
    <row r="81" ht="14.25">
      <c r="C81" s="236"/>
    </row>
    <row r="82" ht="14.25">
      <c r="C82" s="236"/>
    </row>
    <row r="83" ht="14.25">
      <c r="C83" s="236"/>
    </row>
    <row r="84" ht="14.25">
      <c r="C84" s="236"/>
    </row>
    <row r="85" ht="14.25">
      <c r="C85" s="236"/>
    </row>
    <row r="86" ht="14.25">
      <c r="C86" s="236"/>
    </row>
    <row r="87" ht="14.25">
      <c r="C87" s="236"/>
    </row>
    <row r="88" ht="14.25">
      <c r="C88" s="236"/>
    </row>
    <row r="89" ht="14.25">
      <c r="C89" s="236"/>
    </row>
    <row r="90" ht="14.25">
      <c r="C90" s="236"/>
    </row>
    <row r="91" ht="14.25">
      <c r="C91" s="236"/>
    </row>
    <row r="92" ht="14.25">
      <c r="C92" s="236"/>
    </row>
    <row r="93" ht="14.25">
      <c r="C93" s="236"/>
    </row>
    <row r="94" ht="14.25">
      <c r="C94" s="236"/>
    </row>
    <row r="95" ht="14.25">
      <c r="C95" s="236"/>
    </row>
    <row r="96" ht="14.25">
      <c r="C96" s="236"/>
    </row>
    <row r="97" ht="14.25">
      <c r="C97" s="236"/>
    </row>
    <row r="98" ht="14.25">
      <c r="C98" s="236"/>
    </row>
    <row r="99" ht="14.25">
      <c r="C99" s="236"/>
    </row>
    <row r="100" ht="14.25">
      <c r="C100" s="236"/>
    </row>
    <row r="101" ht="14.25">
      <c r="C101" s="236"/>
    </row>
    <row r="102" ht="14.25">
      <c r="C102" s="236"/>
    </row>
    <row r="103" ht="14.25">
      <c r="C103" s="236"/>
    </row>
    <row r="104" ht="14.25">
      <c r="C104" s="236"/>
    </row>
  </sheetData>
  <sheetProtection/>
  <mergeCells count="54">
    <mergeCell ref="E18:H18"/>
    <mergeCell ref="E19:H19"/>
    <mergeCell ref="C21:I21"/>
    <mergeCell ref="D10:E10"/>
    <mergeCell ref="F10:G10"/>
    <mergeCell ref="D11:E11"/>
    <mergeCell ref="F11:G11"/>
    <mergeCell ref="D12:E12"/>
    <mergeCell ref="F12:G12"/>
    <mergeCell ref="F8:G8"/>
    <mergeCell ref="E17:H17"/>
    <mergeCell ref="E20:H20"/>
    <mergeCell ref="D16:I16"/>
    <mergeCell ref="E44:H44"/>
    <mergeCell ref="E45:H45"/>
    <mergeCell ref="F38:G38"/>
    <mergeCell ref="D39:E39"/>
    <mergeCell ref="F39:G39"/>
    <mergeCell ref="D40:E40"/>
    <mergeCell ref="C3:I3"/>
    <mergeCell ref="C4:I4"/>
    <mergeCell ref="C22:H22"/>
    <mergeCell ref="D8:E8"/>
    <mergeCell ref="D9:E9"/>
    <mergeCell ref="D13:E13"/>
    <mergeCell ref="D7:E7"/>
    <mergeCell ref="F7:G7"/>
    <mergeCell ref="F13:G13"/>
    <mergeCell ref="F9:G9"/>
    <mergeCell ref="G55:I55"/>
    <mergeCell ref="F40:G40"/>
    <mergeCell ref="G50:I50"/>
    <mergeCell ref="G51:I51"/>
    <mergeCell ref="G52:I52"/>
    <mergeCell ref="G53:I53"/>
    <mergeCell ref="G54:I54"/>
    <mergeCell ref="C33:I33"/>
    <mergeCell ref="D23:I26"/>
    <mergeCell ref="D29:E29"/>
    <mergeCell ref="D30:E30"/>
    <mergeCell ref="D31:E31"/>
    <mergeCell ref="F29:G29"/>
    <mergeCell ref="F30:G30"/>
    <mergeCell ref="F31:G31"/>
    <mergeCell ref="C34:I34"/>
    <mergeCell ref="D47:E47"/>
    <mergeCell ref="F47:I47"/>
    <mergeCell ref="D28:E28"/>
    <mergeCell ref="F28:G28"/>
    <mergeCell ref="E35:H35"/>
    <mergeCell ref="E36:H36"/>
    <mergeCell ref="D38:E38"/>
    <mergeCell ref="D41:E41"/>
    <mergeCell ref="F41:G41"/>
  </mergeCells>
  <hyperlinks>
    <hyperlink ref="E18" r:id="rId1" display="mnanclares@prosap.gov.ar "/>
    <hyperlink ref="E20" r:id="rId2" display="mpoledo@prosap.gov.ar "/>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dimension ref="A1:J54"/>
  <sheetViews>
    <sheetView showGridLines="0" zoomScale="85" zoomScaleNormal="85" zoomScalePageLayoutView="0" workbookViewId="0" topLeftCell="A7">
      <selection activeCell="C3" sqref="C3:I3"/>
    </sheetView>
  </sheetViews>
  <sheetFormatPr defaultColWidth="11.421875" defaultRowHeight="15"/>
  <cols>
    <col min="1" max="1" width="1.421875" style="275" customWidth="1"/>
    <col min="2" max="2" width="1.8515625" style="275" customWidth="1"/>
    <col min="3" max="3" width="13.57421875" style="275" customWidth="1"/>
    <col min="4" max="4" width="11.57421875" style="275" customWidth="1"/>
    <col min="5" max="5" width="12.8515625" style="275" customWidth="1"/>
    <col min="6" max="6" width="17.28125" style="294" customWidth="1"/>
    <col min="7" max="8" width="17.8515625" style="275" customWidth="1"/>
    <col min="9" max="9" width="19.421875" style="275" customWidth="1"/>
    <col min="10" max="11" width="1.7109375" style="275" customWidth="1"/>
    <col min="12" max="16384" width="11.421875" style="275" customWidth="1"/>
  </cols>
  <sheetData>
    <row r="1" ht="15" thickBot="1">
      <c r="A1" s="274"/>
    </row>
    <row r="2" spans="2:10" ht="15" thickBot="1">
      <c r="B2" s="276"/>
      <c r="C2" s="277"/>
      <c r="D2" s="278"/>
      <c r="E2" s="278"/>
      <c r="F2" s="277"/>
      <c r="G2" s="278"/>
      <c r="H2" s="278"/>
      <c r="I2" s="278"/>
      <c r="J2" s="279"/>
    </row>
    <row r="3" spans="2:10" ht="20.25" thickBot="1">
      <c r="B3" s="280"/>
      <c r="C3" s="451" t="s">
        <v>245</v>
      </c>
      <c r="D3" s="452"/>
      <c r="E3" s="452"/>
      <c r="F3" s="452"/>
      <c r="G3" s="452"/>
      <c r="H3" s="452"/>
      <c r="I3" s="453"/>
      <c r="J3" s="281"/>
    </row>
    <row r="4" spans="2:10" ht="14.25">
      <c r="B4" s="282"/>
      <c r="C4" s="454" t="s">
        <v>246</v>
      </c>
      <c r="D4" s="454"/>
      <c r="E4" s="454"/>
      <c r="F4" s="454"/>
      <c r="G4" s="454"/>
      <c r="H4" s="454"/>
      <c r="I4" s="454"/>
      <c r="J4" s="187"/>
    </row>
    <row r="5" spans="2:10" ht="14.25">
      <c r="B5" s="282"/>
      <c r="C5" s="455"/>
      <c r="D5" s="455"/>
      <c r="E5" s="455"/>
      <c r="F5" s="455"/>
      <c r="G5" s="455"/>
      <c r="H5" s="455"/>
      <c r="I5" s="455"/>
      <c r="J5" s="187"/>
    </row>
    <row r="6" spans="2:10" ht="30.75" customHeight="1" thickBot="1">
      <c r="B6" s="282"/>
      <c r="C6" s="461" t="s">
        <v>247</v>
      </c>
      <c r="D6" s="461"/>
      <c r="E6" s="462"/>
      <c r="F6" s="462"/>
      <c r="G6" s="462"/>
      <c r="H6" s="462"/>
      <c r="I6" s="462"/>
      <c r="J6" s="187"/>
    </row>
    <row r="7" spans="2:10" ht="30" customHeight="1">
      <c r="B7" s="282"/>
      <c r="C7" s="283" t="s">
        <v>244</v>
      </c>
      <c r="D7" s="456" t="s">
        <v>243</v>
      </c>
      <c r="E7" s="456"/>
      <c r="F7" s="284" t="s">
        <v>241</v>
      </c>
      <c r="G7" s="284" t="s">
        <v>273</v>
      </c>
      <c r="H7" s="284" t="s">
        <v>281</v>
      </c>
      <c r="I7" s="285" t="s">
        <v>425</v>
      </c>
      <c r="J7" s="187"/>
    </row>
    <row r="8" spans="2:10" ht="81.75" customHeight="1">
      <c r="B8" s="286"/>
      <c r="C8" s="287" t="s">
        <v>389</v>
      </c>
      <c r="D8" s="457" t="s">
        <v>531</v>
      </c>
      <c r="E8" s="458"/>
      <c r="F8" s="21" t="s">
        <v>392</v>
      </c>
      <c r="G8" s="262" t="s">
        <v>586</v>
      </c>
      <c r="H8" s="262">
        <v>4000</v>
      </c>
      <c r="I8" s="263">
        <v>0.03425</v>
      </c>
      <c r="J8" s="288"/>
    </row>
    <row r="9" spans="2:10" ht="66" customHeight="1">
      <c r="B9" s="286"/>
      <c r="C9" s="287" t="s">
        <v>390</v>
      </c>
      <c r="D9" s="457" t="s">
        <v>454</v>
      </c>
      <c r="E9" s="458"/>
      <c r="F9" s="21" t="s">
        <v>393</v>
      </c>
      <c r="G9" s="289"/>
      <c r="H9" s="264">
        <v>0.2</v>
      </c>
      <c r="I9" s="263">
        <v>0</v>
      </c>
      <c r="J9" s="288"/>
    </row>
    <row r="10" spans="2:10" ht="69" customHeight="1">
      <c r="B10" s="286"/>
      <c r="C10" s="287" t="s">
        <v>390</v>
      </c>
      <c r="D10" s="457" t="s">
        <v>520</v>
      </c>
      <c r="E10" s="458"/>
      <c r="F10" s="21" t="s">
        <v>394</v>
      </c>
      <c r="G10" s="289"/>
      <c r="H10" s="264">
        <v>0.5</v>
      </c>
      <c r="I10" s="263">
        <v>0</v>
      </c>
      <c r="J10" s="288"/>
    </row>
    <row r="11" spans="2:10" ht="63" customHeight="1">
      <c r="B11" s="286"/>
      <c r="C11" s="287" t="s">
        <v>390</v>
      </c>
      <c r="D11" s="457" t="s">
        <v>521</v>
      </c>
      <c r="E11" s="458"/>
      <c r="F11" s="21" t="s">
        <v>455</v>
      </c>
      <c r="G11" s="289"/>
      <c r="H11" s="264">
        <v>0.8</v>
      </c>
      <c r="I11" s="263">
        <v>0</v>
      </c>
      <c r="J11" s="288"/>
    </row>
    <row r="12" spans="2:10" ht="66" customHeight="1">
      <c r="B12" s="286"/>
      <c r="C12" s="459" t="s">
        <v>391</v>
      </c>
      <c r="D12" s="457" t="s">
        <v>491</v>
      </c>
      <c r="E12" s="458"/>
      <c r="F12" s="21" t="s">
        <v>496</v>
      </c>
      <c r="G12" s="265">
        <f>18</f>
        <v>18</v>
      </c>
      <c r="H12" s="262">
        <v>138</v>
      </c>
      <c r="I12" s="263">
        <v>0.13043478260869565</v>
      </c>
      <c r="J12" s="288"/>
    </row>
    <row r="13" spans="2:10" ht="66" customHeight="1">
      <c r="B13" s="286"/>
      <c r="C13" s="463"/>
      <c r="D13" s="463"/>
      <c r="E13" s="463"/>
      <c r="F13" s="21" t="s">
        <v>456</v>
      </c>
      <c r="G13" s="266" t="s">
        <v>554</v>
      </c>
      <c r="H13" s="262">
        <v>138</v>
      </c>
      <c r="I13" s="263">
        <v>0.13043478260869565</v>
      </c>
      <c r="J13" s="288"/>
    </row>
    <row r="14" spans="2:10" ht="102.75" customHeight="1">
      <c r="B14" s="286"/>
      <c r="C14" s="287" t="s">
        <v>391</v>
      </c>
      <c r="D14" s="457" t="s">
        <v>497</v>
      </c>
      <c r="E14" s="457"/>
      <c r="F14" s="21" t="s">
        <v>457</v>
      </c>
      <c r="G14" s="266" t="s">
        <v>555</v>
      </c>
      <c r="H14" s="262">
        <v>266</v>
      </c>
      <c r="I14" s="263">
        <v>0.4473684210526316</v>
      </c>
      <c r="J14" s="288"/>
    </row>
    <row r="15" spans="2:10" ht="75.75" customHeight="1">
      <c r="B15" s="286"/>
      <c r="C15" s="459" t="s">
        <v>391</v>
      </c>
      <c r="D15" s="457" t="s">
        <v>458</v>
      </c>
      <c r="E15" s="457"/>
      <c r="F15" s="21" t="s">
        <v>522</v>
      </c>
      <c r="G15" s="267"/>
      <c r="H15" s="268">
        <v>145</v>
      </c>
      <c r="I15" s="263">
        <v>0</v>
      </c>
      <c r="J15" s="288"/>
    </row>
    <row r="16" spans="2:10" ht="16.5" customHeight="1">
      <c r="B16" s="286"/>
      <c r="C16" s="463"/>
      <c r="D16" s="463"/>
      <c r="E16" s="463"/>
      <c r="F16" s="21" t="s">
        <v>404</v>
      </c>
      <c r="G16" s="267"/>
      <c r="H16" s="268">
        <v>739</v>
      </c>
      <c r="I16" s="263">
        <v>0</v>
      </c>
      <c r="J16" s="288"/>
    </row>
    <row r="17" spans="2:10" ht="76.5" customHeight="1">
      <c r="B17" s="286"/>
      <c r="C17" s="287" t="s">
        <v>391</v>
      </c>
      <c r="D17" s="457" t="s">
        <v>395</v>
      </c>
      <c r="E17" s="457"/>
      <c r="F17" s="21" t="s">
        <v>459</v>
      </c>
      <c r="G17" s="269"/>
      <c r="H17" s="262">
        <v>140</v>
      </c>
      <c r="I17" s="263">
        <v>0</v>
      </c>
      <c r="J17" s="288"/>
    </row>
    <row r="18" spans="2:10" ht="63" customHeight="1">
      <c r="B18" s="286"/>
      <c r="C18" s="287" t="s">
        <v>390</v>
      </c>
      <c r="D18" s="457" t="s">
        <v>396</v>
      </c>
      <c r="E18" s="457"/>
      <c r="F18" s="21" t="s">
        <v>500</v>
      </c>
      <c r="G18" s="290"/>
      <c r="H18" s="264">
        <v>0.15</v>
      </c>
      <c r="I18" s="263">
        <v>0</v>
      </c>
      <c r="J18" s="288"/>
    </row>
    <row r="19" spans="1:10" ht="111.75">
      <c r="A19" s="291"/>
      <c r="B19" s="286"/>
      <c r="C19" s="287" t="s">
        <v>390</v>
      </c>
      <c r="D19" s="457" t="s">
        <v>498</v>
      </c>
      <c r="E19" s="457"/>
      <c r="F19" s="21" t="s">
        <v>499</v>
      </c>
      <c r="G19" s="269"/>
      <c r="H19" s="264">
        <v>0.5</v>
      </c>
      <c r="I19" s="263">
        <v>0</v>
      </c>
      <c r="J19" s="288"/>
    </row>
    <row r="20" spans="2:10" ht="42">
      <c r="B20" s="286"/>
      <c r="C20" s="287" t="s">
        <v>391</v>
      </c>
      <c r="D20" s="457" t="s">
        <v>397</v>
      </c>
      <c r="E20" s="457"/>
      <c r="F20" s="21" t="s">
        <v>501</v>
      </c>
      <c r="G20" s="269"/>
      <c r="H20" s="262">
        <v>1</v>
      </c>
      <c r="I20" s="263">
        <v>0</v>
      </c>
      <c r="J20" s="288"/>
    </row>
    <row r="21" spans="2:10" ht="42">
      <c r="B21" s="286"/>
      <c r="C21" s="287" t="s">
        <v>391</v>
      </c>
      <c r="D21" s="457" t="s">
        <v>397</v>
      </c>
      <c r="E21" s="457"/>
      <c r="F21" s="21" t="s">
        <v>501</v>
      </c>
      <c r="G21" s="269"/>
      <c r="H21" s="262">
        <v>1</v>
      </c>
      <c r="I21" s="263">
        <v>0</v>
      </c>
      <c r="J21" s="288"/>
    </row>
    <row r="22" spans="2:10" ht="48.75" customHeight="1">
      <c r="B22" s="286"/>
      <c r="C22" s="287" t="s">
        <v>391</v>
      </c>
      <c r="D22" s="457" t="s">
        <v>502</v>
      </c>
      <c r="E22" s="457"/>
      <c r="F22" s="21" t="s">
        <v>398</v>
      </c>
      <c r="G22" s="269"/>
      <c r="H22" s="262">
        <v>787</v>
      </c>
      <c r="I22" s="263">
        <v>0</v>
      </c>
      <c r="J22" s="288"/>
    </row>
    <row r="23" spans="2:10" ht="30" customHeight="1">
      <c r="B23" s="286"/>
      <c r="C23" s="287" t="s">
        <v>391</v>
      </c>
      <c r="D23" s="457" t="s">
        <v>503</v>
      </c>
      <c r="E23" s="457"/>
      <c r="F23" s="21" t="s">
        <v>399</v>
      </c>
      <c r="G23" s="290"/>
      <c r="H23" s="264">
        <v>0.01</v>
      </c>
      <c r="I23" s="263">
        <v>0</v>
      </c>
      <c r="J23" s="288"/>
    </row>
    <row r="24" spans="2:10" ht="95.25" customHeight="1">
      <c r="B24" s="286"/>
      <c r="C24" s="287" t="s">
        <v>390</v>
      </c>
      <c r="D24" s="457" t="s">
        <v>504</v>
      </c>
      <c r="E24" s="457"/>
      <c r="F24" s="21" t="s">
        <v>505</v>
      </c>
      <c r="G24" s="290"/>
      <c r="H24" s="264">
        <v>0.1</v>
      </c>
      <c r="I24" s="263">
        <v>0</v>
      </c>
      <c r="J24" s="288"/>
    </row>
    <row r="25" spans="2:10" ht="75" customHeight="1">
      <c r="B25" s="286"/>
      <c r="C25" s="287" t="s">
        <v>390</v>
      </c>
      <c r="D25" s="457" t="s">
        <v>507</v>
      </c>
      <c r="E25" s="457"/>
      <c r="F25" s="21" t="s">
        <v>460</v>
      </c>
      <c r="G25" s="290"/>
      <c r="H25" s="264">
        <v>0.5</v>
      </c>
      <c r="I25" s="263">
        <v>0</v>
      </c>
      <c r="J25" s="288"/>
    </row>
    <row r="26" spans="2:10" ht="60" customHeight="1">
      <c r="B26" s="286"/>
      <c r="C26" s="287" t="s">
        <v>390</v>
      </c>
      <c r="D26" s="457" t="s">
        <v>506</v>
      </c>
      <c r="E26" s="457"/>
      <c r="F26" s="21" t="s">
        <v>460</v>
      </c>
      <c r="G26" s="289"/>
      <c r="H26" s="264">
        <v>0.3</v>
      </c>
      <c r="I26" s="263">
        <v>0</v>
      </c>
      <c r="J26" s="288"/>
    </row>
    <row r="27" spans="2:10" ht="49.5" customHeight="1">
      <c r="B27" s="286"/>
      <c r="C27" s="287" t="s">
        <v>390</v>
      </c>
      <c r="D27" s="457" t="s">
        <v>400</v>
      </c>
      <c r="E27" s="457"/>
      <c r="F27" s="21" t="s">
        <v>460</v>
      </c>
      <c r="G27" s="289"/>
      <c r="H27" s="264">
        <v>0.3</v>
      </c>
      <c r="I27" s="292"/>
      <c r="J27" s="288"/>
    </row>
    <row r="28" spans="2:10" ht="89.25" customHeight="1">
      <c r="B28" s="286"/>
      <c r="C28" s="287" t="s">
        <v>391</v>
      </c>
      <c r="D28" s="457" t="s">
        <v>461</v>
      </c>
      <c r="E28" s="457"/>
      <c r="F28" s="21" t="s">
        <v>401</v>
      </c>
      <c r="G28" s="270"/>
      <c r="H28" s="262">
        <v>82</v>
      </c>
      <c r="I28" s="263">
        <v>0</v>
      </c>
      <c r="J28" s="288"/>
    </row>
    <row r="29" spans="2:10" ht="55.5">
      <c r="B29" s="286"/>
      <c r="C29" s="287" t="s">
        <v>391</v>
      </c>
      <c r="D29" s="457" t="s">
        <v>402</v>
      </c>
      <c r="E29" s="457"/>
      <c r="F29" s="21" t="s">
        <v>462</v>
      </c>
      <c r="G29" s="270"/>
      <c r="H29" s="262">
        <v>473</v>
      </c>
      <c r="I29" s="263">
        <v>0</v>
      </c>
      <c r="J29" s="288"/>
    </row>
    <row r="30" spans="2:10" ht="65.25" customHeight="1">
      <c r="B30" s="286"/>
      <c r="C30" s="287" t="s">
        <v>391</v>
      </c>
      <c r="D30" s="457" t="s">
        <v>403</v>
      </c>
      <c r="E30" s="457"/>
      <c r="F30" s="21" t="s">
        <v>404</v>
      </c>
      <c r="G30" s="270"/>
      <c r="H30" s="262">
        <v>119</v>
      </c>
      <c r="I30" s="263">
        <v>0</v>
      </c>
      <c r="J30" s="288"/>
    </row>
    <row r="31" spans="2:10" ht="60" customHeight="1">
      <c r="B31" s="286"/>
      <c r="C31" s="287" t="s">
        <v>391</v>
      </c>
      <c r="D31" s="457" t="s">
        <v>405</v>
      </c>
      <c r="E31" s="457"/>
      <c r="F31" s="21" t="s">
        <v>406</v>
      </c>
      <c r="G31" s="270"/>
      <c r="H31" s="262">
        <v>272</v>
      </c>
      <c r="I31" s="263">
        <v>0</v>
      </c>
      <c r="J31" s="288"/>
    </row>
    <row r="32" spans="2:10" ht="60" customHeight="1">
      <c r="B32" s="286"/>
      <c r="C32" s="287" t="s">
        <v>391</v>
      </c>
      <c r="D32" s="457" t="s">
        <v>407</v>
      </c>
      <c r="E32" s="457"/>
      <c r="F32" s="21" t="s">
        <v>406</v>
      </c>
      <c r="G32" s="270"/>
      <c r="H32" s="262">
        <v>109</v>
      </c>
      <c r="I32" s="263">
        <v>0</v>
      </c>
      <c r="J32" s="288"/>
    </row>
    <row r="33" spans="2:10" ht="45" customHeight="1">
      <c r="B33" s="286"/>
      <c r="C33" s="287" t="s">
        <v>390</v>
      </c>
      <c r="D33" s="457" t="s">
        <v>508</v>
      </c>
      <c r="E33" s="457"/>
      <c r="F33" s="21" t="s">
        <v>523</v>
      </c>
      <c r="G33" s="289"/>
      <c r="H33" s="264">
        <v>0.2</v>
      </c>
      <c r="I33" s="263">
        <v>0</v>
      </c>
      <c r="J33" s="288"/>
    </row>
    <row r="34" spans="2:10" ht="128.25" customHeight="1">
      <c r="B34" s="286"/>
      <c r="C34" s="287" t="s">
        <v>391</v>
      </c>
      <c r="D34" s="457" t="s">
        <v>408</v>
      </c>
      <c r="E34" s="457"/>
      <c r="F34" s="21" t="s">
        <v>409</v>
      </c>
      <c r="G34" s="262">
        <v>1</v>
      </c>
      <c r="H34" s="262">
        <v>18</v>
      </c>
      <c r="I34" s="263">
        <v>0.05555555555555555</v>
      </c>
      <c r="J34" s="288"/>
    </row>
    <row r="35" spans="2:10" ht="44.25" customHeight="1">
      <c r="B35" s="286"/>
      <c r="C35" s="287" t="s">
        <v>391</v>
      </c>
      <c r="D35" s="457" t="s">
        <v>410</v>
      </c>
      <c r="E35" s="457"/>
      <c r="F35" s="21" t="s">
        <v>411</v>
      </c>
      <c r="G35" s="270"/>
      <c r="H35" s="262">
        <v>10</v>
      </c>
      <c r="I35" s="263">
        <v>0</v>
      </c>
      <c r="J35" s="288"/>
    </row>
    <row r="36" spans="2:10" ht="45" customHeight="1">
      <c r="B36" s="286"/>
      <c r="C36" s="287" t="s">
        <v>391</v>
      </c>
      <c r="D36" s="457" t="s">
        <v>509</v>
      </c>
      <c r="E36" s="457"/>
      <c r="F36" s="21" t="s">
        <v>412</v>
      </c>
      <c r="G36" s="270"/>
      <c r="H36" s="264">
        <v>1</v>
      </c>
      <c r="I36" s="263">
        <v>0</v>
      </c>
      <c r="J36" s="288"/>
    </row>
    <row r="37" spans="2:10" ht="59.25" customHeight="1">
      <c r="B37" s="286"/>
      <c r="C37" s="287" t="s">
        <v>391</v>
      </c>
      <c r="D37" s="457" t="s">
        <v>413</v>
      </c>
      <c r="E37" s="457"/>
      <c r="F37" s="21" t="s">
        <v>463</v>
      </c>
      <c r="G37" s="270"/>
      <c r="H37" s="264">
        <v>1</v>
      </c>
      <c r="I37" s="263">
        <v>0</v>
      </c>
      <c r="J37" s="288"/>
    </row>
    <row r="38" spans="2:10" ht="62.25" customHeight="1">
      <c r="B38" s="286"/>
      <c r="C38" s="287" t="s">
        <v>391</v>
      </c>
      <c r="D38" s="457" t="s">
        <v>414</v>
      </c>
      <c r="E38" s="457"/>
      <c r="F38" s="21" t="s">
        <v>415</v>
      </c>
      <c r="G38" s="270"/>
      <c r="H38" s="264">
        <v>1</v>
      </c>
      <c r="I38" s="263">
        <v>0</v>
      </c>
      <c r="J38" s="288"/>
    </row>
    <row r="39" spans="2:10" ht="91.5" customHeight="1">
      <c r="B39" s="286"/>
      <c r="C39" s="287" t="s">
        <v>390</v>
      </c>
      <c r="D39" s="457" t="s">
        <v>510</v>
      </c>
      <c r="E39" s="457"/>
      <c r="F39" s="21" t="s">
        <v>464</v>
      </c>
      <c r="G39" s="289"/>
      <c r="H39" s="264">
        <v>0.25</v>
      </c>
      <c r="I39" s="263">
        <v>0</v>
      </c>
      <c r="J39" s="288"/>
    </row>
    <row r="40" spans="2:10" ht="77.25" customHeight="1">
      <c r="B40" s="286"/>
      <c r="C40" s="287" t="s">
        <v>391</v>
      </c>
      <c r="D40" s="457" t="s">
        <v>511</v>
      </c>
      <c r="E40" s="457"/>
      <c r="F40" s="21" t="s">
        <v>465</v>
      </c>
      <c r="G40" s="270"/>
      <c r="H40" s="264">
        <v>1</v>
      </c>
      <c r="I40" s="263">
        <v>0</v>
      </c>
      <c r="J40" s="288"/>
    </row>
    <row r="41" spans="2:10" ht="18" customHeight="1">
      <c r="B41" s="286"/>
      <c r="C41" s="287" t="s">
        <v>391</v>
      </c>
      <c r="D41" s="457" t="s">
        <v>416</v>
      </c>
      <c r="E41" s="457"/>
      <c r="F41" s="21" t="s">
        <v>512</v>
      </c>
      <c r="G41" s="270"/>
      <c r="H41" s="262">
        <v>3</v>
      </c>
      <c r="I41" s="263">
        <v>0</v>
      </c>
      <c r="J41" s="288"/>
    </row>
    <row r="42" spans="2:10" ht="46.5" customHeight="1">
      <c r="B42" s="286"/>
      <c r="C42" s="287" t="s">
        <v>391</v>
      </c>
      <c r="D42" s="457" t="s">
        <v>466</v>
      </c>
      <c r="E42" s="457"/>
      <c r="F42" s="21" t="s">
        <v>417</v>
      </c>
      <c r="G42" s="270"/>
      <c r="H42" s="264">
        <v>0.7</v>
      </c>
      <c r="I42" s="263">
        <v>0</v>
      </c>
      <c r="J42" s="288"/>
    </row>
    <row r="43" spans="2:10" ht="61.5" customHeight="1">
      <c r="B43" s="286"/>
      <c r="C43" s="287" t="s">
        <v>391</v>
      </c>
      <c r="D43" s="457" t="s">
        <v>418</v>
      </c>
      <c r="E43" s="457"/>
      <c r="F43" s="21" t="s">
        <v>513</v>
      </c>
      <c r="G43" s="270"/>
      <c r="H43" s="264">
        <v>0.6</v>
      </c>
      <c r="I43" s="263">
        <v>0</v>
      </c>
      <c r="J43" s="288"/>
    </row>
    <row r="44" spans="2:10" ht="93.75" customHeight="1">
      <c r="B44" s="286"/>
      <c r="C44" s="287" t="s">
        <v>391</v>
      </c>
      <c r="D44" s="457" t="s">
        <v>524</v>
      </c>
      <c r="E44" s="457"/>
      <c r="F44" s="21" t="s">
        <v>467</v>
      </c>
      <c r="G44" s="270"/>
      <c r="H44" s="264">
        <v>1</v>
      </c>
      <c r="I44" s="263">
        <v>0</v>
      </c>
      <c r="J44" s="288"/>
    </row>
    <row r="45" spans="2:10" ht="117" customHeight="1">
      <c r="B45" s="286"/>
      <c r="C45" s="287" t="s">
        <v>391</v>
      </c>
      <c r="D45" s="457" t="s">
        <v>419</v>
      </c>
      <c r="E45" s="457"/>
      <c r="F45" s="21" t="s">
        <v>468</v>
      </c>
      <c r="G45" s="270"/>
      <c r="H45" s="262">
        <v>1</v>
      </c>
      <c r="I45" s="263">
        <v>0</v>
      </c>
      <c r="J45" s="288"/>
    </row>
    <row r="46" spans="2:10" ht="84" customHeight="1">
      <c r="B46" s="286"/>
      <c r="C46" s="287" t="s">
        <v>391</v>
      </c>
      <c r="D46" s="457" t="s">
        <v>419</v>
      </c>
      <c r="E46" s="457"/>
      <c r="F46" s="21" t="s">
        <v>514</v>
      </c>
      <c r="G46" s="270"/>
      <c r="H46" s="262">
        <v>1</v>
      </c>
      <c r="I46" s="263">
        <v>0</v>
      </c>
      <c r="J46" s="288"/>
    </row>
    <row r="47" spans="2:10" ht="30" customHeight="1">
      <c r="B47" s="286"/>
      <c r="C47" s="287" t="s">
        <v>391</v>
      </c>
      <c r="D47" s="457" t="s">
        <v>420</v>
      </c>
      <c r="E47" s="457"/>
      <c r="F47" s="21" t="s">
        <v>421</v>
      </c>
      <c r="G47" s="270"/>
      <c r="H47" s="264">
        <v>1</v>
      </c>
      <c r="I47" s="263">
        <v>0</v>
      </c>
      <c r="J47" s="288"/>
    </row>
    <row r="48" spans="2:10" ht="144.75" customHeight="1">
      <c r="B48" s="286"/>
      <c r="C48" s="287" t="s">
        <v>390</v>
      </c>
      <c r="D48" s="457" t="s">
        <v>422</v>
      </c>
      <c r="E48" s="457"/>
      <c r="F48" s="21" t="s">
        <v>519</v>
      </c>
      <c r="G48" s="289"/>
      <c r="H48" s="264">
        <v>0.6</v>
      </c>
      <c r="I48" s="263">
        <v>0</v>
      </c>
      <c r="J48" s="288"/>
    </row>
    <row r="49" spans="2:10" ht="90" customHeight="1">
      <c r="B49" s="286"/>
      <c r="C49" s="459" t="s">
        <v>391</v>
      </c>
      <c r="D49" s="457" t="s">
        <v>525</v>
      </c>
      <c r="E49" s="457"/>
      <c r="F49" s="21" t="s">
        <v>515</v>
      </c>
      <c r="G49" s="264">
        <v>0.17</v>
      </c>
      <c r="H49" s="264">
        <v>0.8</v>
      </c>
      <c r="I49" s="263">
        <v>0.2125</v>
      </c>
      <c r="J49" s="288"/>
    </row>
    <row r="50" spans="2:10" ht="108" customHeight="1">
      <c r="B50" s="286"/>
      <c r="C50" s="463"/>
      <c r="D50" s="463"/>
      <c r="E50" s="463"/>
      <c r="F50" s="21" t="s">
        <v>469</v>
      </c>
      <c r="G50" s="264">
        <v>0.03</v>
      </c>
      <c r="H50" s="264">
        <v>0.8</v>
      </c>
      <c r="I50" s="263">
        <v>0.0375</v>
      </c>
      <c r="J50" s="288"/>
    </row>
    <row r="51" spans="2:10" ht="60" customHeight="1">
      <c r="B51" s="286"/>
      <c r="C51" s="287" t="s">
        <v>391</v>
      </c>
      <c r="D51" s="457" t="s">
        <v>518</v>
      </c>
      <c r="E51" s="457"/>
      <c r="F51" s="21" t="s">
        <v>516</v>
      </c>
      <c r="G51" s="270"/>
      <c r="H51" s="262">
        <v>5</v>
      </c>
      <c r="I51" s="263">
        <v>0</v>
      </c>
      <c r="J51" s="288"/>
    </row>
    <row r="52" spans="2:10" ht="54" customHeight="1">
      <c r="B52" s="286"/>
      <c r="C52" s="459" t="s">
        <v>391</v>
      </c>
      <c r="D52" s="457" t="s">
        <v>423</v>
      </c>
      <c r="E52" s="457"/>
      <c r="F52" s="21" t="s">
        <v>424</v>
      </c>
      <c r="G52" s="262">
        <v>5</v>
      </c>
      <c r="H52" s="262">
        <v>8</v>
      </c>
      <c r="I52" s="263">
        <v>0.625</v>
      </c>
      <c r="J52" s="288"/>
    </row>
    <row r="53" spans="2:10" ht="34.5" customHeight="1" thickBot="1">
      <c r="B53" s="286"/>
      <c r="C53" s="460"/>
      <c r="D53" s="460"/>
      <c r="E53" s="460"/>
      <c r="F53" s="22" t="s">
        <v>517</v>
      </c>
      <c r="G53" s="271"/>
      <c r="H53" s="272">
        <v>3</v>
      </c>
      <c r="I53" s="273">
        <v>0</v>
      </c>
      <c r="J53" s="288"/>
    </row>
    <row r="54" spans="2:10" ht="15" thickBot="1">
      <c r="B54" s="293"/>
      <c r="C54" s="188"/>
      <c r="D54" s="188"/>
      <c r="E54" s="188"/>
      <c r="F54" s="295"/>
      <c r="G54" s="188"/>
      <c r="H54" s="188"/>
      <c r="I54" s="188"/>
      <c r="J54" s="189"/>
    </row>
  </sheetData>
  <sheetProtection/>
  <mergeCells count="51">
    <mergeCell ref="D47:E47"/>
    <mergeCell ref="D48:E48"/>
    <mergeCell ref="D31:E31"/>
    <mergeCell ref="C49:C50"/>
    <mergeCell ref="D44:E44"/>
    <mergeCell ref="D45:E45"/>
    <mergeCell ref="D35:E35"/>
    <mergeCell ref="D36:E36"/>
    <mergeCell ref="D49:E50"/>
    <mergeCell ref="D25:E25"/>
    <mergeCell ref="D39:E39"/>
    <mergeCell ref="D29:E29"/>
    <mergeCell ref="D32:E32"/>
    <mergeCell ref="D40:E40"/>
    <mergeCell ref="D46:E46"/>
    <mergeCell ref="D19:E19"/>
    <mergeCell ref="D11:E11"/>
    <mergeCell ref="D10:E10"/>
    <mergeCell ref="D38:E38"/>
    <mergeCell ref="D42:E42"/>
    <mergeCell ref="D18:E18"/>
    <mergeCell ref="D33:E33"/>
    <mergeCell ref="D34:E34"/>
    <mergeCell ref="D20:E20"/>
    <mergeCell ref="D23:E23"/>
    <mergeCell ref="C6:I6"/>
    <mergeCell ref="C12:C13"/>
    <mergeCell ref="C15:C16"/>
    <mergeCell ref="D12:E13"/>
    <mergeCell ref="D15:E16"/>
    <mergeCell ref="D9:E9"/>
    <mergeCell ref="C52:C53"/>
    <mergeCell ref="D52:E53"/>
    <mergeCell ref="D26:E26"/>
    <mergeCell ref="D27:E27"/>
    <mergeCell ref="D28:E28"/>
    <mergeCell ref="D21:E21"/>
    <mergeCell ref="D41:E41"/>
    <mergeCell ref="D43:E43"/>
    <mergeCell ref="D24:E24"/>
    <mergeCell ref="D37:E37"/>
    <mergeCell ref="C3:I3"/>
    <mergeCell ref="C4:I4"/>
    <mergeCell ref="C5:I5"/>
    <mergeCell ref="D7:E7"/>
    <mergeCell ref="D8:E8"/>
    <mergeCell ref="D51:E51"/>
    <mergeCell ref="D22:E22"/>
    <mergeCell ref="D14:E14"/>
    <mergeCell ref="D30:E30"/>
    <mergeCell ref="D17:E17"/>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E29"/>
  <sheetViews>
    <sheetView showGridLines="0" zoomScalePageLayoutView="0" workbookViewId="0" topLeftCell="A9">
      <selection activeCell="D10" sqref="D10"/>
    </sheetView>
  </sheetViews>
  <sheetFormatPr defaultColWidth="11.421875" defaultRowHeight="15"/>
  <cols>
    <col min="1" max="1" width="1.28515625" style="0" customWidth="1"/>
    <col min="2" max="2" width="2.00390625" style="0" customWidth="1"/>
    <col min="3" max="3" width="43.00390625" style="0" customWidth="1"/>
    <col min="4" max="4" width="72.28125" style="0" customWidth="1"/>
    <col min="5" max="5" width="1.7109375" style="0" customWidth="1"/>
    <col min="6" max="6" width="1.421875" style="0" customWidth="1"/>
  </cols>
  <sheetData>
    <row r="1" ht="15" thickBot="1"/>
    <row r="2" spans="2:5" ht="15" thickBot="1">
      <c r="B2" s="74"/>
      <c r="C2" s="52"/>
      <c r="D2" s="52"/>
      <c r="E2" s="53"/>
    </row>
    <row r="3" spans="2:5" ht="18" thickBot="1">
      <c r="B3" s="75"/>
      <c r="C3" s="465" t="s">
        <v>258</v>
      </c>
      <c r="D3" s="466"/>
      <c r="E3" s="76"/>
    </row>
    <row r="4" spans="2:5" ht="14.25">
      <c r="B4" s="75"/>
      <c r="C4" s="77"/>
      <c r="D4" s="77"/>
      <c r="E4" s="76"/>
    </row>
    <row r="5" spans="2:5" ht="15" thickBot="1">
      <c r="B5" s="75"/>
      <c r="C5" s="78" t="s">
        <v>300</v>
      </c>
      <c r="D5" s="77"/>
      <c r="E5" s="76"/>
    </row>
    <row r="6" spans="2:5" ht="15" thickBot="1">
      <c r="B6" s="75"/>
      <c r="C6" s="86" t="s">
        <v>259</v>
      </c>
      <c r="D6" s="87" t="s">
        <v>260</v>
      </c>
      <c r="E6" s="76"/>
    </row>
    <row r="7" spans="2:5" ht="129" customHeight="1" thickBot="1">
      <c r="B7" s="75"/>
      <c r="C7" s="79" t="s">
        <v>304</v>
      </c>
      <c r="D7" s="80" t="s">
        <v>530</v>
      </c>
      <c r="E7" s="76"/>
    </row>
    <row r="8" spans="2:5" ht="325.5" customHeight="1" thickBot="1">
      <c r="B8" s="75"/>
      <c r="C8" s="81" t="s">
        <v>305</v>
      </c>
      <c r="D8" s="82" t="s">
        <v>550</v>
      </c>
      <c r="E8" s="76"/>
    </row>
    <row r="9" spans="2:5" ht="42" thickBot="1">
      <c r="B9" s="75"/>
      <c r="C9" s="83" t="s">
        <v>261</v>
      </c>
      <c r="D9" s="129"/>
      <c r="E9" s="76"/>
    </row>
    <row r="10" spans="2:5" ht="140.25" thickBot="1">
      <c r="B10" s="75"/>
      <c r="C10" s="79" t="s">
        <v>274</v>
      </c>
      <c r="D10" s="130" t="s">
        <v>551</v>
      </c>
      <c r="E10" s="76"/>
    </row>
    <row r="11" spans="2:5" ht="14.25">
      <c r="B11" s="75"/>
      <c r="C11" s="77"/>
      <c r="D11" s="77"/>
      <c r="E11" s="76"/>
    </row>
    <row r="12" spans="2:5" ht="15" thickBot="1">
      <c r="B12" s="75"/>
      <c r="C12" s="467" t="s">
        <v>301</v>
      </c>
      <c r="D12" s="467"/>
      <c r="E12" s="76"/>
    </row>
    <row r="13" spans="2:5" ht="15" thickBot="1">
      <c r="B13" s="75"/>
      <c r="C13" s="88" t="s">
        <v>262</v>
      </c>
      <c r="D13" s="88" t="s">
        <v>260</v>
      </c>
      <c r="E13" s="76"/>
    </row>
    <row r="14" spans="2:5" ht="15" thickBot="1">
      <c r="B14" s="75"/>
      <c r="C14" s="464" t="s">
        <v>302</v>
      </c>
      <c r="D14" s="464"/>
      <c r="E14" s="76"/>
    </row>
    <row r="15" spans="2:5" ht="70.5" thickBot="1">
      <c r="B15" s="75"/>
      <c r="C15" s="83" t="s">
        <v>526</v>
      </c>
      <c r="D15" s="131" t="s">
        <v>312</v>
      </c>
      <c r="E15" s="76"/>
    </row>
    <row r="16" spans="2:5" ht="56.25" thickBot="1">
      <c r="B16" s="75"/>
      <c r="C16" s="83" t="s">
        <v>527</v>
      </c>
      <c r="D16" s="131" t="s">
        <v>312</v>
      </c>
      <c r="E16" s="76"/>
    </row>
    <row r="17" spans="2:5" ht="15" thickBot="1">
      <c r="B17" s="75"/>
      <c r="C17" s="464" t="s">
        <v>303</v>
      </c>
      <c r="D17" s="464"/>
      <c r="E17" s="76"/>
    </row>
    <row r="18" spans="2:5" ht="70.5" thickBot="1">
      <c r="B18" s="75"/>
      <c r="C18" s="83" t="s">
        <v>528</v>
      </c>
      <c r="D18" s="131" t="s">
        <v>312</v>
      </c>
      <c r="E18" s="76"/>
    </row>
    <row r="19" spans="2:5" ht="56.25" thickBot="1">
      <c r="B19" s="75"/>
      <c r="C19" s="83" t="s">
        <v>529</v>
      </c>
      <c r="D19" s="131" t="s">
        <v>312</v>
      </c>
      <c r="E19" s="76"/>
    </row>
    <row r="20" spans="2:5" ht="15" thickBot="1">
      <c r="B20" s="75"/>
      <c r="C20" s="464" t="s">
        <v>263</v>
      </c>
      <c r="D20" s="464"/>
      <c r="E20" s="76"/>
    </row>
    <row r="21" spans="2:5" ht="28.5" thickBot="1">
      <c r="B21" s="75"/>
      <c r="C21" s="84" t="s">
        <v>264</v>
      </c>
      <c r="D21" s="131" t="s">
        <v>312</v>
      </c>
      <c r="E21" s="76"/>
    </row>
    <row r="22" spans="2:5" ht="28.5" thickBot="1">
      <c r="B22" s="75"/>
      <c r="C22" s="84" t="s">
        <v>265</v>
      </c>
      <c r="D22" s="131" t="s">
        <v>312</v>
      </c>
      <c r="E22" s="76"/>
    </row>
    <row r="23" spans="2:5" ht="28.5" thickBot="1">
      <c r="B23" s="75"/>
      <c r="C23" s="84" t="s">
        <v>266</v>
      </c>
      <c r="D23" s="131" t="s">
        <v>312</v>
      </c>
      <c r="E23" s="76"/>
    </row>
    <row r="24" spans="2:5" ht="15" thickBot="1">
      <c r="B24" s="75"/>
      <c r="C24" s="464" t="s">
        <v>267</v>
      </c>
      <c r="D24" s="464"/>
      <c r="E24" s="76"/>
    </row>
    <row r="25" spans="2:5" ht="56.25" thickBot="1">
      <c r="B25" s="75"/>
      <c r="C25" s="83" t="s">
        <v>306</v>
      </c>
      <c r="D25" s="131" t="s">
        <v>312</v>
      </c>
      <c r="E25" s="76"/>
    </row>
    <row r="26" spans="2:5" ht="28.5" thickBot="1">
      <c r="B26" s="75"/>
      <c r="C26" s="83" t="s">
        <v>307</v>
      </c>
      <c r="D26" s="131" t="s">
        <v>312</v>
      </c>
      <c r="E26" s="76"/>
    </row>
    <row r="27" spans="2:5" ht="70.5" thickBot="1">
      <c r="B27" s="75"/>
      <c r="C27" s="83" t="s">
        <v>268</v>
      </c>
      <c r="D27" s="131" t="s">
        <v>312</v>
      </c>
      <c r="E27" s="76"/>
    </row>
    <row r="28" spans="2:5" ht="42" thickBot="1">
      <c r="B28" s="75"/>
      <c r="C28" s="83" t="s">
        <v>308</v>
      </c>
      <c r="D28" s="131" t="s">
        <v>312</v>
      </c>
      <c r="E28" s="76"/>
    </row>
    <row r="29" spans="2:5" ht="15" thickBot="1">
      <c r="B29" s="100"/>
      <c r="C29" s="85"/>
      <c r="D29" s="85"/>
      <c r="E29" s="101"/>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N24"/>
  <sheetViews>
    <sheetView showGridLines="0" zoomScale="85" zoomScaleNormal="85" zoomScalePageLayoutView="0" workbookViewId="0" topLeftCell="A1">
      <selection activeCell="B15" sqref="B15"/>
    </sheetView>
  </sheetViews>
  <sheetFormatPr defaultColWidth="11.421875" defaultRowHeight="15"/>
  <cols>
    <col min="1" max="1" width="2.28125" style="0" customWidth="1"/>
    <col min="2" max="2" width="31.00390625" style="0" customWidth="1"/>
    <col min="3" max="3" width="14.57421875" style="0" customWidth="1"/>
    <col min="4" max="4" width="62.140625" style="0" customWidth="1"/>
    <col min="5" max="5" width="11.7109375" style="0" customWidth="1"/>
    <col min="6" max="6" width="8.00390625" style="0" customWidth="1"/>
    <col min="7" max="7" width="9.28125" style="0" customWidth="1"/>
    <col min="8" max="8" width="8.00390625" style="0" customWidth="1"/>
    <col min="9" max="10" width="9.7109375" style="0" customWidth="1"/>
    <col min="11" max="11" width="3.57421875" style="0" customWidth="1"/>
    <col min="12" max="12" width="4.7109375" style="0" customWidth="1"/>
    <col min="13" max="13" width="7.140625" style="0" customWidth="1"/>
    <col min="14" max="14" width="2.7109375" style="0" customWidth="1"/>
  </cols>
  <sheetData>
    <row r="1" spans="2:8" ht="15" thickBot="1">
      <c r="B1" s="160"/>
      <c r="C1" s="160"/>
      <c r="D1" s="160"/>
      <c r="E1" s="160"/>
      <c r="F1" s="160"/>
      <c r="G1" s="160"/>
      <c r="H1" s="160"/>
    </row>
    <row r="2" spans="2:13" ht="13.5" customHeight="1" thickBot="1">
      <c r="B2" s="161"/>
      <c r="C2" s="468"/>
      <c r="D2" s="468"/>
      <c r="E2" s="468"/>
      <c r="F2" s="468"/>
      <c r="G2" s="468"/>
      <c r="H2" s="63"/>
      <c r="I2" s="63"/>
      <c r="J2" s="63"/>
      <c r="K2" s="63"/>
      <c r="L2" s="63"/>
      <c r="M2" s="64"/>
    </row>
    <row r="3" spans="2:13" ht="27" thickBot="1">
      <c r="B3" s="162"/>
      <c r="C3" s="469" t="s">
        <v>556</v>
      </c>
      <c r="D3" s="470"/>
      <c r="E3" s="470"/>
      <c r="F3" s="471"/>
      <c r="G3" s="163"/>
      <c r="H3" s="164"/>
      <c r="I3" s="164"/>
      <c r="J3" s="164"/>
      <c r="K3" s="164"/>
      <c r="L3" s="164"/>
      <c r="M3" s="165"/>
    </row>
    <row r="4" spans="2:13" ht="12.75" customHeight="1">
      <c r="B4" s="162"/>
      <c r="C4" s="163"/>
      <c r="D4" s="163"/>
      <c r="E4" s="163"/>
      <c r="F4" s="163"/>
      <c r="G4" s="163"/>
      <c r="H4" s="164"/>
      <c r="I4" s="164"/>
      <c r="J4" s="164"/>
      <c r="K4" s="164"/>
      <c r="L4" s="164"/>
      <c r="M4" s="165"/>
    </row>
    <row r="5" spans="2:13" ht="10.5" customHeight="1" thickBot="1">
      <c r="B5" s="65"/>
      <c r="C5" s="164"/>
      <c r="D5" s="164"/>
      <c r="E5" s="164"/>
      <c r="F5" s="164"/>
      <c r="G5" s="164"/>
      <c r="H5" s="164"/>
      <c r="I5" s="164"/>
      <c r="J5" s="164"/>
      <c r="K5" s="164"/>
      <c r="L5" s="164"/>
      <c r="M5" s="165"/>
    </row>
    <row r="6" spans="2:13" ht="15" customHeight="1">
      <c r="B6" s="472" t="s">
        <v>557</v>
      </c>
      <c r="C6" s="473"/>
      <c r="D6" s="473"/>
      <c r="E6" s="473"/>
      <c r="F6" s="473"/>
      <c r="G6" s="473"/>
      <c r="H6" s="473"/>
      <c r="I6" s="473"/>
      <c r="J6" s="473"/>
      <c r="K6" s="473"/>
      <c r="L6" s="473"/>
      <c r="M6" s="474"/>
    </row>
    <row r="7" spans="2:13" ht="17.25" customHeight="1" thickBot="1">
      <c r="B7" s="475"/>
      <c r="C7" s="476"/>
      <c r="D7" s="476"/>
      <c r="E7" s="476"/>
      <c r="F7" s="476"/>
      <c r="G7" s="476"/>
      <c r="H7" s="476"/>
      <c r="I7" s="476"/>
      <c r="J7" s="476"/>
      <c r="K7" s="476"/>
      <c r="L7" s="476"/>
      <c r="M7" s="477"/>
    </row>
    <row r="8" spans="2:13" ht="16.5" customHeight="1">
      <c r="B8" s="478" t="s">
        <v>558</v>
      </c>
      <c r="C8" s="473"/>
      <c r="D8" s="473"/>
      <c r="E8" s="473"/>
      <c r="F8" s="473"/>
      <c r="G8" s="473"/>
      <c r="H8" s="473"/>
      <c r="I8" s="473"/>
      <c r="J8" s="473"/>
      <c r="K8" s="473"/>
      <c r="L8" s="473"/>
      <c r="M8" s="474"/>
    </row>
    <row r="9" spans="2:13" ht="21" customHeight="1" thickBot="1">
      <c r="B9" s="479" t="s">
        <v>559</v>
      </c>
      <c r="C9" s="480"/>
      <c r="D9" s="480"/>
      <c r="E9" s="480"/>
      <c r="F9" s="480"/>
      <c r="G9" s="480"/>
      <c r="H9" s="480"/>
      <c r="I9" s="480"/>
      <c r="J9" s="480"/>
      <c r="K9" s="480"/>
      <c r="L9" s="480"/>
      <c r="M9" s="481"/>
    </row>
    <row r="10" spans="2:13" ht="15" thickBot="1">
      <c r="B10" s="180"/>
      <c r="C10" s="180"/>
      <c r="D10" s="180"/>
      <c r="E10" s="180"/>
      <c r="F10" s="180"/>
      <c r="G10" s="180"/>
      <c r="H10" s="180"/>
      <c r="I10" s="180"/>
      <c r="J10" s="180"/>
      <c r="K10" s="180"/>
      <c r="L10" s="180"/>
      <c r="M10" s="180"/>
    </row>
    <row r="11" spans="2:13" ht="15" thickBot="1">
      <c r="B11" s="482" t="s">
        <v>560</v>
      </c>
      <c r="C11" s="483"/>
      <c r="D11" s="484"/>
      <c r="E11" s="180"/>
      <c r="F11" s="180"/>
      <c r="G11" s="180"/>
      <c r="H11" s="181"/>
      <c r="I11" s="181"/>
      <c r="J11" s="181"/>
      <c r="K11" s="181"/>
      <c r="L11" s="181"/>
      <c r="M11" s="181"/>
    </row>
    <row r="12" spans="2:13" ht="15" thickBot="1">
      <c r="B12" s="180"/>
      <c r="C12" s="180"/>
      <c r="D12" s="180"/>
      <c r="E12" s="180"/>
      <c r="F12" s="180"/>
      <c r="G12" s="180"/>
      <c r="H12" s="181"/>
      <c r="I12" s="181"/>
      <c r="J12" s="181"/>
      <c r="K12" s="181"/>
      <c r="L12" s="181"/>
      <c r="M12" s="181"/>
    </row>
    <row r="13" spans="2:13" ht="18" thickBot="1">
      <c r="B13" s="485" t="s">
        <v>561</v>
      </c>
      <c r="C13" s="486"/>
      <c r="D13" s="486"/>
      <c r="E13" s="486"/>
      <c r="F13" s="486"/>
      <c r="G13" s="486"/>
      <c r="H13" s="486"/>
      <c r="I13" s="486"/>
      <c r="J13" s="486"/>
      <c r="K13" s="486"/>
      <c r="L13" s="486"/>
      <c r="M13" s="487"/>
    </row>
    <row r="14" spans="1:14" ht="48.75" customHeight="1" thickBot="1">
      <c r="A14" s="167"/>
      <c r="B14" s="168" t="s">
        <v>562</v>
      </c>
      <c r="C14" s="169" t="s">
        <v>563</v>
      </c>
      <c r="D14" s="169" t="s">
        <v>564</v>
      </c>
      <c r="E14" s="169" t="s">
        <v>563</v>
      </c>
      <c r="F14" s="488" t="s">
        <v>565</v>
      </c>
      <c r="G14" s="489"/>
      <c r="H14" s="488" t="s">
        <v>566</v>
      </c>
      <c r="I14" s="489"/>
      <c r="J14" s="488" t="s">
        <v>567</v>
      </c>
      <c r="K14" s="489"/>
      <c r="L14" s="488" t="s">
        <v>568</v>
      </c>
      <c r="M14" s="489"/>
      <c r="N14" s="167"/>
    </row>
    <row r="15" spans="2:14" ht="315.75" customHeight="1" thickBot="1">
      <c r="B15" s="182" t="s">
        <v>583</v>
      </c>
      <c r="C15" s="170">
        <v>2</v>
      </c>
      <c r="D15" s="183" t="s">
        <v>585</v>
      </c>
      <c r="E15" s="170" t="s">
        <v>569</v>
      </c>
      <c r="F15" s="490" t="s">
        <v>570</v>
      </c>
      <c r="G15" s="491"/>
      <c r="H15" s="490" t="s">
        <v>571</v>
      </c>
      <c r="I15" s="491"/>
      <c r="J15" s="492"/>
      <c r="K15" s="493"/>
      <c r="L15" s="492"/>
      <c r="M15" s="493"/>
      <c r="N15" s="4"/>
    </row>
    <row r="16" spans="1:14" ht="8.25" customHeight="1" thickBot="1">
      <c r="A16" s="166"/>
      <c r="B16" s="171"/>
      <c r="C16" s="171"/>
      <c r="D16" s="171"/>
      <c r="E16" s="171"/>
      <c r="F16" s="494"/>
      <c r="G16" s="495"/>
      <c r="H16" s="495"/>
      <c r="I16" s="495"/>
      <c r="J16" s="495"/>
      <c r="K16" s="495"/>
      <c r="L16" s="495"/>
      <c r="M16" s="495"/>
      <c r="N16" s="4"/>
    </row>
    <row r="17" spans="2:14" ht="51.75" customHeight="1" thickBot="1">
      <c r="B17" s="175" t="s">
        <v>572</v>
      </c>
      <c r="C17" s="177" t="s">
        <v>563</v>
      </c>
      <c r="D17" s="177" t="s">
        <v>573</v>
      </c>
      <c r="E17" s="177" t="s">
        <v>563</v>
      </c>
      <c r="F17" s="496" t="s">
        <v>574</v>
      </c>
      <c r="G17" s="497"/>
      <c r="H17" s="496" t="s">
        <v>575</v>
      </c>
      <c r="I17" s="497"/>
      <c r="J17" s="496" t="s">
        <v>567</v>
      </c>
      <c r="K17" s="497"/>
      <c r="L17" s="496" t="s">
        <v>568</v>
      </c>
      <c r="M17" s="497"/>
      <c r="N17" s="4"/>
    </row>
    <row r="18" spans="2:14" ht="346.5" customHeight="1" thickBot="1">
      <c r="B18" s="296" t="s">
        <v>584</v>
      </c>
      <c r="C18" s="297" t="s">
        <v>569</v>
      </c>
      <c r="D18" s="298" t="s">
        <v>582</v>
      </c>
      <c r="E18" s="297" t="s">
        <v>576</v>
      </c>
      <c r="F18" s="498" t="s">
        <v>570</v>
      </c>
      <c r="G18" s="499"/>
      <c r="H18" s="498" t="s">
        <v>577</v>
      </c>
      <c r="I18" s="499"/>
      <c r="J18" s="475"/>
      <c r="K18" s="477"/>
      <c r="L18" s="475"/>
      <c r="M18" s="477"/>
      <c r="N18" s="160"/>
    </row>
    <row r="19" spans="1:14" ht="11.25" customHeight="1" thickBot="1">
      <c r="A19" s="166"/>
      <c r="B19" s="171"/>
      <c r="C19" s="171"/>
      <c r="D19" s="171"/>
      <c r="E19" s="171"/>
      <c r="F19" s="494"/>
      <c r="G19" s="495"/>
      <c r="H19" s="495"/>
      <c r="I19" s="495"/>
      <c r="J19" s="495"/>
      <c r="K19" s="495"/>
      <c r="L19" s="495"/>
      <c r="M19" s="495"/>
      <c r="N19" s="4"/>
    </row>
    <row r="20" spans="1:14" ht="51" customHeight="1">
      <c r="A20" s="1"/>
      <c r="B20" s="172" t="s">
        <v>572</v>
      </c>
      <c r="C20" s="173" t="s">
        <v>563</v>
      </c>
      <c r="D20" s="173" t="s">
        <v>573</v>
      </c>
      <c r="E20" s="173" t="s">
        <v>563</v>
      </c>
      <c r="F20" s="500" t="s">
        <v>574</v>
      </c>
      <c r="G20" s="501"/>
      <c r="H20" s="500" t="s">
        <v>575</v>
      </c>
      <c r="I20" s="501"/>
      <c r="J20" s="500" t="s">
        <v>567</v>
      </c>
      <c r="K20" s="501"/>
      <c r="L20" s="500" t="s">
        <v>568</v>
      </c>
      <c r="M20" s="501"/>
      <c r="N20" s="4"/>
    </row>
    <row r="21" spans="2:13" ht="374.25" customHeight="1" thickBot="1">
      <c r="B21" s="184" t="s">
        <v>584</v>
      </c>
      <c r="C21" s="174" t="s">
        <v>569</v>
      </c>
      <c r="D21" s="182" t="s">
        <v>582</v>
      </c>
      <c r="E21" s="174" t="s">
        <v>578</v>
      </c>
      <c r="F21" s="502">
        <v>0.15</v>
      </c>
      <c r="G21" s="503"/>
      <c r="H21" s="504" t="s">
        <v>588</v>
      </c>
      <c r="I21" s="503"/>
      <c r="J21" s="505"/>
      <c r="K21" s="506"/>
      <c r="L21" s="505"/>
      <c r="M21" s="506"/>
    </row>
    <row r="22" spans="2:13" ht="12" customHeight="1" thickBot="1">
      <c r="B22" s="185"/>
      <c r="C22" s="185"/>
      <c r="D22" s="185"/>
      <c r="E22" s="185"/>
      <c r="F22" s="185"/>
      <c r="G22" s="185"/>
      <c r="H22" s="185"/>
      <c r="I22" s="185"/>
      <c r="J22" s="185"/>
      <c r="K22" s="185"/>
      <c r="L22" s="185"/>
      <c r="M22" s="185"/>
    </row>
    <row r="23" spans="2:13" ht="51.75" customHeight="1" thickBot="1">
      <c r="B23" s="175" t="s">
        <v>572</v>
      </c>
      <c r="C23" s="176" t="s">
        <v>563</v>
      </c>
      <c r="D23" s="176" t="s">
        <v>573</v>
      </c>
      <c r="E23" s="176" t="s">
        <v>563</v>
      </c>
      <c r="F23" s="496" t="s">
        <v>574</v>
      </c>
      <c r="G23" s="497"/>
      <c r="H23" s="496" t="s">
        <v>575</v>
      </c>
      <c r="I23" s="497"/>
      <c r="J23" s="496" t="s">
        <v>567</v>
      </c>
      <c r="K23" s="497"/>
      <c r="L23" s="496" t="s">
        <v>568</v>
      </c>
      <c r="M23" s="497"/>
    </row>
    <row r="24" spans="2:13" ht="368.25" customHeight="1" thickBot="1">
      <c r="B24" s="186" t="s">
        <v>584</v>
      </c>
      <c r="C24" s="178" t="s">
        <v>579</v>
      </c>
      <c r="D24" s="179" t="s">
        <v>582</v>
      </c>
      <c r="E24" s="178" t="s">
        <v>580</v>
      </c>
      <c r="F24" s="507" t="s">
        <v>587</v>
      </c>
      <c r="G24" s="508"/>
      <c r="H24" s="490" t="s">
        <v>581</v>
      </c>
      <c r="I24" s="491"/>
      <c r="J24" s="509"/>
      <c r="K24" s="510"/>
      <c r="L24" s="509"/>
      <c r="M24" s="510"/>
    </row>
    <row r="25" ht="51.75" customHeight="1"/>
  </sheetData>
  <sheetProtection/>
  <mergeCells count="41">
    <mergeCell ref="F23:G23"/>
    <mergeCell ref="H23:I23"/>
    <mergeCell ref="J23:K23"/>
    <mergeCell ref="L23:M23"/>
    <mergeCell ref="F24:G24"/>
    <mergeCell ref="H24:I24"/>
    <mergeCell ref="J24:K24"/>
    <mergeCell ref="L24:M24"/>
    <mergeCell ref="F19:M19"/>
    <mergeCell ref="F20:G20"/>
    <mergeCell ref="H20:I20"/>
    <mergeCell ref="J20:K20"/>
    <mergeCell ref="L20:M20"/>
    <mergeCell ref="F21:G21"/>
    <mergeCell ref="H21:I21"/>
    <mergeCell ref="J21:K21"/>
    <mergeCell ref="L21:M21"/>
    <mergeCell ref="F16:M16"/>
    <mergeCell ref="F17:G17"/>
    <mergeCell ref="H17:I17"/>
    <mergeCell ref="J17:K17"/>
    <mergeCell ref="L17:M17"/>
    <mergeCell ref="F18:G18"/>
    <mergeCell ref="H18:I18"/>
    <mergeCell ref="J18:K18"/>
    <mergeCell ref="L18:M18"/>
    <mergeCell ref="B13:M13"/>
    <mergeCell ref="F14:G14"/>
    <mergeCell ref="H14:I14"/>
    <mergeCell ref="J14:K14"/>
    <mergeCell ref="L14:M14"/>
    <mergeCell ref="F15:G15"/>
    <mergeCell ref="H15:I15"/>
    <mergeCell ref="J15:K15"/>
    <mergeCell ref="L15:M15"/>
    <mergeCell ref="C2:G2"/>
    <mergeCell ref="C3:F3"/>
    <mergeCell ref="B6:M7"/>
    <mergeCell ref="B8:M8"/>
    <mergeCell ref="B9:M9"/>
    <mergeCell ref="B11:D11"/>
  </mergeCells>
  <dataValidations count="4">
    <dataValidation type="list" allowBlank="1" showInputMessage="1" showErrorMessage="1" sqref="C24 C21 C18">
      <formula1>"1,2.1,2.2,3,4,5,6,7"</formula1>
    </dataValidation>
    <dataValidation type="list" allowBlank="1" showInputMessage="1" showErrorMessage="1" sqref="C15">
      <formula1>"1,2,3,4,5,6,7"</formula1>
    </dataValidation>
    <dataValidation type="list" allowBlank="1" showInputMessage="1" showErrorMessage="1" sqref="E24 E21 E18">
      <formula1>"1.1,1.2,2.1.1,2.1.2,2.2.1,2.2.2,3.1,3.2,4.1,4.2,5,6.1,6.2,7.1,7.2"</formula1>
    </dataValidation>
    <dataValidation type="list" allowBlank="1" showInputMessage="1" showErrorMessage="1" sqref="E15">
      <formula1>"1,2.1,2.2,3.1,3.2,4.1,4.2,5,6.1,6.2,7"</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2018-08-24T21:38:07Z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54</vt:lpwstr>
  </property>
  <property fmtid="{D5CDD505-2E9C-101B-9397-08002B2CF9AE}" pid="6" name="Application">
    <vt:lpwstr>Allocation</vt:lpwstr>
  </property>
  <property fmtid="{D5CDD505-2E9C-101B-9397-08002B2CF9AE}" pid="7" name="WorkflowChangePath">
    <vt:lpwstr>f2a61e60-d424-458f-bae2-b79547ee3b36,3;6928cf46-c326-4255-ab09-b0d79a1ac86c,7;6928cf46-c326-4255-ab09-b0d79a1ac86c,9;6928cf46-c326-4255-ab09-b0d79a1ac86c,11;6928cf46-c326-4255-ab09-b0d79a1ac86c,13;6928cf46-c326-4255-ab09-b0d79a1ac86c,15;6928cf46-c326-4255</vt:lpwstr>
  </property>
  <property fmtid="{D5CDD505-2E9C-101B-9397-08002B2CF9AE}" pid="8" name="Fund_WBDocs">
    <vt:lpwstr>AF</vt:lpwstr>
  </property>
  <property fmtid="{D5CDD505-2E9C-101B-9397-08002B2CF9AE}" pid="9" name="SentToWBDocs">
    <vt:lpwstr>Yes</vt:lpwstr>
  </property>
  <property fmtid="{D5CDD505-2E9C-101B-9397-08002B2CF9AE}" pid="10" name="WBDocsDocURL">
    <vt:lpwstr>http://wbdocsservices.worldbank.org/services?I4_SERVICE=VC&amp;I4_KEY=TF069013&amp;I4_DOCID=090224b085fd23f5</vt:lpwstr>
  </property>
  <property fmtid="{D5CDD505-2E9C-101B-9397-08002B2CF9AE}" pid="11" name="UpdatedtoDB">
    <vt:lpwstr>Yes</vt:lpwstr>
  </property>
  <property fmtid="{D5CDD505-2E9C-101B-9397-08002B2CF9AE}" pid="12" name="ApproverUPI_WBDocs">
    <vt:lpwstr>000384891</vt:lpwstr>
  </property>
  <property fmtid="{D5CDD505-2E9C-101B-9397-08002B2CF9AE}" pid="13" name="DocAuthor_WBDocs">
    <vt:lpwstr>Adaptation Fund Board Secretariat</vt:lpwstr>
  </property>
  <property fmtid="{D5CDD505-2E9C-101B-9397-08002B2CF9AE}" pid="14" name="DocumentType_WBDocs">
    <vt:lpwstr>Project Status Report</vt:lpwstr>
  </property>
  <property fmtid="{D5CDD505-2E9C-101B-9397-08002B2CF9AE}" pid="15" name="PublicDoc">
    <vt:lpwstr>Yes</vt:lpwstr>
  </property>
  <property fmtid="{D5CDD505-2E9C-101B-9397-08002B2CF9AE}" pid="16" name="ProjectStatus">
    <vt:lpwstr>Project Approved</vt:lpwstr>
  </property>
  <property fmtid="{D5CDD505-2E9C-101B-9397-08002B2CF9AE}" pid="17" name="SentToWBDocsPublic">
    <vt:lpwstr>Yes</vt:lpwstr>
  </property>
  <property fmtid="{D5CDD505-2E9C-101B-9397-08002B2CF9AE}" pid="18" name="WBDocsDocURLPublicOnly">
    <vt:lpwstr>http://pubdocs.worldbank.org/en/384751535657070855/54-For-web-NorthEast-ARGENTINA-Annual-Report-Year-1-v3.xls</vt:lpwstr>
  </property>
</Properties>
</file>